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den" sheetId="1" state="visible" r:id="rId1"/>
    <sheet xmlns:r="http://schemas.openxmlformats.org/officeDocument/2006/relationships" name="Mix" sheetId="2" state="visible" r:id="rId2"/>
    <sheet xmlns:r="http://schemas.openxmlformats.org/officeDocument/2006/relationships" name="Toelichting" sheetId="3" state="visible" r:id="rId3"/>
  </sheets>
  <definedNames>
    <definedName name="_xlnm._FilterDatabase" localSheetId="0" hidden="1">'Panden'!$A$1:$R$143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€ #,##0;[Red]-€ #,##0;-"/>
    <numFmt numFmtId="165" formatCode="0.0%"/>
    <numFmt numFmtId="166" formatCode="0.0&quot;x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4"/>
    </font>
    <font>
      <name val="Arial"/>
      <i val="1"/>
      <color rgb="00555555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9C4"/>
      </patternFill>
    </fill>
  </fills>
  <borders count="2">
    <border>
      <left/>
      <right/>
      <top/>
      <bottom/>
      <diagonal/>
    </border>
    <border>
      <left style="thin">
        <color rgb="00BFC5D2"/>
      </left>
      <right style="thin">
        <color rgb="00BFC5D2"/>
      </right>
      <top style="thin">
        <color rgb="00BFC5D2"/>
      </top>
      <bottom style="thin">
        <color rgb="00BFC5D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0" fontId="2" fillId="3" borderId="1" pivotButton="0" quotePrefix="0" xfId="0"/>
    <xf numFmtId="164" fontId="2" fillId="3" borderId="1" pivotButton="0" quotePrefix="0" xfId="0"/>
    <xf numFmtId="165" fontId="2" fillId="3" borderId="1" pivotButton="0" quotePrefix="0" xfId="0"/>
    <xf numFmtId="166" fontId="2" fillId="3" borderId="1" pivotButton="0" quotePrefix="0" xfId="0"/>
    <xf numFmtId="0" fontId="3" fillId="0" borderId="0" pivotButton="0" quotePrefix="0" xfId="0"/>
    <xf numFmtId="0" fontId="4" fillId="0" borderId="0" pivotButton="0" quotePrefix="0" xfId="0"/>
    <xf numFmtId="1" fontId="2" fillId="0" borderId="1" pivotButton="0" quotePrefix="0" xfId="0"/>
    <xf numFmtId="9" fontId="2" fillId="0" borderId="1" pivotButton="0" quotePrefix="0" xfId="0"/>
    <xf numFmtId="0" fontId="5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6" customWidth="1" min="4" max="4"/>
    <col width="18" customWidth="1" min="5" max="5"/>
    <col width="44" customWidth="1" min="6" max="6"/>
    <col width="16" customWidth="1" min="7" max="7"/>
    <col width="16" customWidth="1" min="8" max="8"/>
    <col width="9" customWidth="1" min="9" max="9"/>
    <col width="9" customWidth="1" min="10" max="10"/>
    <col width="16" customWidth="1" min="11" max="11"/>
    <col width="22" customWidth="1" min="12" max="12"/>
    <col width="18" customWidth="1" min="13" max="13"/>
    <col width="18" customWidth="1" min="14" max="14"/>
    <col width="18" customWidth="1" min="15" max="15"/>
    <col width="12" customWidth="1" min="16" max="16"/>
    <col width="46" customWidth="1" min="17" max="17"/>
    <col width="60" customWidth="1" min="18" max="18"/>
  </cols>
  <sheetData>
    <row r="1" ht="42" customHeight="1">
      <c r="A1" s="1" t="inlineStr">
        <is>
          <t>Nr</t>
        </is>
      </c>
      <c r="B1" s="1" t="inlineStr">
        <is>
          <t>Meetweek 2026</t>
        </is>
      </c>
      <c r="C1" s="1" t="inlineStr">
        <is>
          <t>Nieuw in sept-update</t>
        </is>
      </c>
      <c r="D1" s="1" t="inlineStr">
        <is>
          <t>Categorie</t>
        </is>
      </c>
      <c r="E1" s="1" t="inlineStr">
        <is>
          <t>Stad</t>
        </is>
      </c>
      <c r="F1" s="1" t="inlineStr">
        <is>
          <t>Adres</t>
        </is>
      </c>
      <c r="G1" s="1" t="inlineStr">
        <is>
          <t>Vraagprijs (€)</t>
        </is>
      </c>
      <c r="H1" s="1" t="inlineStr">
        <is>
          <t>Kale jaarhuur (€)</t>
        </is>
      </c>
      <c r="I1" s="1" t="inlineStr">
        <is>
          <t>BAR</t>
        </is>
      </c>
      <c r="J1" s="1" t="inlineStr">
        <is>
          <t>Haalt 7%</t>
        </is>
      </c>
      <c r="K1" s="1" t="inlineStr">
        <is>
          <t>Kapitalisatiefactor</t>
        </is>
      </c>
      <c r="L1" s="1" t="inlineStr">
        <is>
          <t>Rendement op eigen geld bij vraagprijs (IRR)</t>
        </is>
      </c>
      <c r="M1" s="1" t="inlineStr">
        <is>
          <t>Biedprijs voor 7% IRR (€)</t>
        </is>
      </c>
      <c r="N1" s="1" t="inlineStr">
        <is>
          <t>Biedprijs voor 8% IRR (€)</t>
        </is>
      </c>
      <c r="O1" s="1" t="inlineStr">
        <is>
          <t>Biedprijs voor 10% IRR (€)</t>
        </is>
      </c>
      <c r="P1" s="1" t="inlineStr">
        <is>
          <t>Datakwaliteit</t>
        </is>
      </c>
      <c r="Q1" s="1" t="inlineStr">
        <is>
          <t>Status volgens aanbieding</t>
        </is>
      </c>
      <c r="R1" s="1" t="inlineStr">
        <is>
          <t>Bron (aanbieding)</t>
        </is>
      </c>
    </row>
    <row r="2">
      <c r="A2" s="2" t="n">
        <v>1</v>
      </c>
      <c r="B2" s="2" t="n">
        <v>1</v>
      </c>
      <c r="C2" s="2" t="inlineStr"/>
      <c r="D2" s="2" t="inlineStr">
        <is>
          <t>Zelfstandig</t>
        </is>
      </c>
      <c r="E2" s="2" t="inlineStr">
        <is>
          <t>Rotterdam</t>
        </is>
      </c>
      <c r="F2" s="2" t="inlineStr">
        <is>
          <t>Willem van Hillegaersbergstraat 43-C, Rotterdam</t>
        </is>
      </c>
      <c r="G2" s="3" t="n">
        <v>450000</v>
      </c>
      <c r="H2" s="3" t="n">
        <v>29700</v>
      </c>
      <c r="I2" s="4">
        <f>IF(G2&gt;0,H2/G2,"")</f>
        <v/>
      </c>
      <c r="J2" s="2">
        <f>IF(I2&gt;=0.07,"ja","nee")</f>
        <v/>
      </c>
      <c r="K2" s="5">
        <f>IF(H2&gt;0,G2/H2,"")</f>
        <v/>
      </c>
      <c r="L2" s="4" t="n">
        <v>0.0761</v>
      </c>
      <c r="M2" s="3" t="n">
        <v>460577</v>
      </c>
      <c r="N2" s="3" t="n">
        <v>443588</v>
      </c>
      <c r="O2" s="3" t="n">
        <v>416053</v>
      </c>
      <c r="P2" s="2" t="inlineStr">
        <is>
          <t>B</t>
        </is>
      </c>
      <c r="Q2" s="2" t="inlineStr">
        <is>
          <t>Duurzaam gerenoveerd appartement Hillegersberg-Zuid, kortlopend verhuurd</t>
        </is>
      </c>
      <c r="R2" s="2" t="inlineStr">
        <is>
          <t>https://www.beleggingspanden.nl/nl/aanbod/rotterdam-willem-van-hillegaersbergstraat-43-c-16462</t>
        </is>
      </c>
    </row>
    <row r="3">
      <c r="A3" s="2" t="n">
        <v>2</v>
      </c>
      <c r="B3" s="2" t="n">
        <v>1</v>
      </c>
      <c r="C3" s="2" t="inlineStr"/>
      <c r="D3" s="2" t="inlineStr">
        <is>
          <t>Kamerverhuur</t>
        </is>
      </c>
      <c r="E3" s="2" t="inlineStr">
        <is>
          <t>Breda</t>
        </is>
      </c>
      <c r="F3" s="2" t="inlineStr">
        <is>
          <t>Tasmanstraat 33, Breda</t>
        </is>
      </c>
      <c r="G3" s="3" t="n">
        <v>403000</v>
      </c>
      <c r="H3" s="3" t="n">
        <v>34519</v>
      </c>
      <c r="I3" s="4">
        <f>IF(G3&gt;0,H3/G3,"")</f>
        <v/>
      </c>
      <c r="J3" s="2">
        <f>IF(I3&gt;=0.07,"ja","nee")</f>
        <v/>
      </c>
      <c r="K3" s="5">
        <f>IF(H3&gt;0,G3/H3,"")</f>
        <v/>
      </c>
      <c r="L3" s="4" t="n">
        <v>0.1454</v>
      </c>
      <c r="M3" s="3" t="n">
        <v>536831</v>
      </c>
      <c r="N3" s="3" t="n">
        <v>510571</v>
      </c>
      <c r="O3" s="3" t="n">
        <v>467886</v>
      </c>
      <c r="P3" s="2" t="inlineStr">
        <is>
          <t>B</t>
        </is>
      </c>
      <c r="Q3" s="2" t="inlineStr">
        <is>
          <t>Vijf kamers, kamerverhuurvergunning; oplevering leeg of verhuurd mogelijk</t>
        </is>
      </c>
      <c r="R3" s="2" t="inlineStr">
        <is>
          <t>https://www.beleggingspanden.nl/nl/aanbod/breda-tasmanstraat-33-16471</t>
        </is>
      </c>
    </row>
    <row r="4">
      <c r="A4" s="2" t="n">
        <v>3</v>
      </c>
      <c r="B4" s="2" t="n">
        <v>2</v>
      </c>
      <c r="C4" s="2" t="inlineStr"/>
      <c r="D4" s="2" t="inlineStr">
        <is>
          <t>Zelfstandig</t>
        </is>
      </c>
      <c r="E4" s="2" t="inlineStr">
        <is>
          <t>'s-Hertogenbosch</t>
        </is>
      </c>
      <c r="F4" s="2" t="inlineStr">
        <is>
          <t>Steve Bikostraat 2, 's-Hertogenbosch</t>
        </is>
      </c>
      <c r="G4" s="3" t="n">
        <v>275000</v>
      </c>
      <c r="H4" s="3" t="n">
        <v>14459</v>
      </c>
      <c r="I4" s="4">
        <f>IF(G4&gt;0,H4/G4,"")</f>
        <v/>
      </c>
      <c r="J4" s="2">
        <f>IF(I4&gt;=0.07,"ja","nee")</f>
        <v/>
      </c>
      <c r="K4" s="5">
        <f>IF(H4&gt;0,G4/H4,"")</f>
        <v/>
      </c>
      <c r="L4" s="4" t="n">
        <v>0.0101</v>
      </c>
      <c r="M4" s="3" t="n">
        <v>220549</v>
      </c>
      <c r="N4" s="3" t="n">
        <v>215809</v>
      </c>
      <c r="O4" s="3" t="n">
        <v>208169</v>
      </c>
      <c r="P4" s="2" t="inlineStr">
        <is>
          <t>B</t>
        </is>
      </c>
      <c r="Q4" s="2" t="inlineStr">
        <is>
          <t>Verhuurd strategisch beleggingsobject, aangeboden onder WOZ/leegwaarde</t>
        </is>
      </c>
      <c r="R4" s="2" t="inlineStr">
        <is>
          <t>https://www.beleggingspanden.nl/nl/aanbod/s%E2%80%98-hertogenbosch-steve-bikostraat-2-16483</t>
        </is>
      </c>
    </row>
    <row r="5">
      <c r="A5" s="2" t="n">
        <v>4</v>
      </c>
      <c r="B5" s="2" t="n">
        <v>2</v>
      </c>
      <c r="C5" s="2" t="inlineStr"/>
      <c r="D5" s="2" t="inlineStr">
        <is>
          <t>Wooncomplex</t>
        </is>
      </c>
      <c r="E5" s="2" t="inlineStr">
        <is>
          <t>Kerkrade</t>
        </is>
      </c>
      <c r="F5" s="2" t="inlineStr">
        <is>
          <t>Drievogelstraat 33, 33A &amp; 33B, Kerkrade</t>
        </is>
      </c>
      <c r="G5" s="3" t="n">
        <v>450000</v>
      </c>
      <c r="H5" s="3" t="n">
        <v>33660</v>
      </c>
      <c r="I5" s="4">
        <f>IF(G5&gt;0,H5/G5,"")</f>
        <v/>
      </c>
      <c r="J5" s="2">
        <f>IF(I5&gt;=0.07,"ja","nee")</f>
        <v/>
      </c>
      <c r="K5" s="5">
        <f>IF(H5&gt;0,G5/H5,"")</f>
        <v/>
      </c>
      <c r="L5" s="4" t="n">
        <v>0.1092</v>
      </c>
      <c r="M5" s="3" t="n">
        <v>523085</v>
      </c>
      <c r="N5" s="3" t="n">
        <v>500516</v>
      </c>
      <c r="O5" s="3" t="n">
        <v>463876</v>
      </c>
      <c r="P5" s="2" t="inlineStr">
        <is>
          <t>B</t>
        </is>
      </c>
      <c r="Q5" s="2" t="inlineStr">
        <is>
          <t>3 volledig verhuurde appartementen</t>
        </is>
      </c>
      <c r="R5" s="2" t="inlineStr">
        <is>
          <t>https://www.beleggingspanden.nl/nl/aanbod/plaats/Kerkrade</t>
        </is>
      </c>
    </row>
    <row r="6">
      <c r="A6" s="2" t="n">
        <v>5</v>
      </c>
      <c r="B6" s="2" t="n">
        <v>2</v>
      </c>
      <c r="C6" s="2" t="inlineStr"/>
      <c r="D6" s="2" t="inlineStr">
        <is>
          <t>Wooncomplex</t>
        </is>
      </c>
      <c r="E6" s="2" t="inlineStr">
        <is>
          <t>Heerlen</t>
        </is>
      </c>
      <c r="F6" s="2" t="inlineStr">
        <is>
          <t>Sittarderweg 48, 48A &amp; 48B, Heerlen</t>
        </is>
      </c>
      <c r="G6" s="3" t="n">
        <v>480000</v>
      </c>
      <c r="H6" s="3" t="n">
        <v>39600</v>
      </c>
      <c r="I6" s="4">
        <f>IF(G6&gt;0,H6/G6,"")</f>
        <v/>
      </c>
      <c r="J6" s="2">
        <f>IF(I6&gt;=0.07,"ja","nee")</f>
        <v/>
      </c>
      <c r="K6" s="5">
        <f>IF(H6&gt;0,G6/H6,"")</f>
        <v/>
      </c>
      <c r="L6" s="4" t="n">
        <v>0.1354</v>
      </c>
      <c r="M6" s="3" t="n">
        <v>616721</v>
      </c>
      <c r="N6" s="3" t="n">
        <v>587365</v>
      </c>
      <c r="O6" s="3" t="n">
        <v>539668</v>
      </c>
      <c r="P6" s="2" t="inlineStr">
        <is>
          <t>C</t>
        </is>
      </c>
      <c r="Q6" s="2" t="inlineStr">
        <is>
          <t>3 volledig verhuurde appartementen</t>
        </is>
      </c>
      <c r="R6" s="2" t="inlineStr">
        <is>
          <t>https://allecijfers.nl/postcode/6412CG/</t>
        </is>
      </c>
    </row>
    <row r="7">
      <c r="A7" s="2" t="n">
        <v>6</v>
      </c>
      <c r="B7" s="2" t="n">
        <v>2</v>
      </c>
      <c r="C7" s="2" t="inlineStr"/>
      <c r="D7" s="2" t="inlineStr">
        <is>
          <t>Wooncomplex</t>
        </is>
      </c>
      <c r="E7" s="2" t="inlineStr">
        <is>
          <t>Heerlen</t>
        </is>
      </c>
      <c r="F7" s="2" t="inlineStr">
        <is>
          <t>Reestraat 19, 19B &amp; 19C, Heerlen</t>
        </is>
      </c>
      <c r="G7" s="3" t="n">
        <v>360000</v>
      </c>
      <c r="H7" s="3" t="n">
        <v>27600</v>
      </c>
      <c r="I7" s="4">
        <f>IF(G7&gt;0,H7/G7,"")</f>
        <v/>
      </c>
      <c r="J7" s="2">
        <f>IF(I7&gt;=0.07,"ja","nee")</f>
        <v/>
      </c>
      <c r="K7" s="5">
        <f>IF(H7&gt;0,G7/H7,"")</f>
        <v/>
      </c>
      <c r="L7" s="4" t="n">
        <v>0.1153</v>
      </c>
      <c r="M7" s="3" t="n">
        <v>427772</v>
      </c>
      <c r="N7" s="3" t="n">
        <v>408994</v>
      </c>
      <c r="O7" s="3" t="n">
        <v>378493</v>
      </c>
      <c r="P7" s="2" t="inlineStr">
        <is>
          <t>B</t>
        </is>
      </c>
      <c r="Q7" s="2" t="inlineStr">
        <is>
          <t>Twee volledig verhuurde appartementen</t>
        </is>
      </c>
      <c r="R7" s="2" t="inlineStr">
        <is>
          <t>https://www.beleggingspanden.nl/nl/aanbod/heerlen-reestraat-19-19b-19c-16492</t>
        </is>
      </c>
    </row>
    <row r="8">
      <c r="A8" s="2" t="n">
        <v>7</v>
      </c>
      <c r="B8" s="2" t="n">
        <v>2</v>
      </c>
      <c r="C8" s="2" t="inlineStr"/>
      <c r="D8" s="2" t="inlineStr">
        <is>
          <t>Zelfstandig</t>
        </is>
      </c>
      <c r="E8" s="2" t="inlineStr">
        <is>
          <t>Landgraaf</t>
        </is>
      </c>
      <c r="F8" s="2" t="inlineStr">
        <is>
          <t>Prins Bernhardstraat 22, Landgraaf</t>
        </is>
      </c>
      <c r="G8" s="3" t="n">
        <v>225000</v>
      </c>
      <c r="H8" s="3" t="n">
        <v>14736</v>
      </c>
      <c r="I8" s="4">
        <f>IF(G8&gt;0,H8/G8,"")</f>
        <v/>
      </c>
      <c r="J8" s="2">
        <f>IF(I8&gt;=0.07,"ja","nee")</f>
        <v/>
      </c>
      <c r="K8" s="5">
        <f>IF(H8&gt;0,G8/H8,"")</f>
        <v/>
      </c>
      <c r="L8" s="4" t="n">
        <v>0.0689</v>
      </c>
      <c r="M8" s="3" t="n">
        <v>224045</v>
      </c>
      <c r="N8" s="3" t="n">
        <v>216318</v>
      </c>
      <c r="O8" s="3" t="n">
        <v>203780</v>
      </c>
      <c r="P8" s="2" t="inlineStr">
        <is>
          <t>B</t>
        </is>
      </c>
      <c r="Q8" s="2" t="inlineStr">
        <is>
          <t>Verhuurde eengezinswoning met tuin</t>
        </is>
      </c>
      <c r="R8" s="2" t="inlineStr">
        <is>
          <t>https://www.beleggingspanden.nl/nl/aanbod/landgraaf-prins-bernhardstraat-22-16493</t>
        </is>
      </c>
    </row>
    <row r="9">
      <c r="A9" s="2" t="n">
        <v>8</v>
      </c>
      <c r="B9" s="2" t="n">
        <v>2</v>
      </c>
      <c r="C9" s="2" t="inlineStr"/>
      <c r="D9" s="2" t="inlineStr">
        <is>
          <t>Zelfstandig</t>
        </is>
      </c>
      <c r="E9" s="2" t="inlineStr">
        <is>
          <t>Purmerend</t>
        </is>
      </c>
      <c r="F9" s="2" t="inlineStr">
        <is>
          <t>Roggebotstraat 14, Purmerend</t>
        </is>
      </c>
      <c r="G9" s="3" t="n">
        <v>290000</v>
      </c>
      <c r="H9" s="3" t="n">
        <v>15594</v>
      </c>
      <c r="I9" s="4">
        <f>IF(G9&gt;0,H9/G9,"")</f>
        <v/>
      </c>
      <c r="J9" s="2">
        <f>IF(I9&gt;=0.07,"ja","nee")</f>
        <v/>
      </c>
      <c r="K9" s="5">
        <f>IF(H9&gt;0,G9/H9,"")</f>
        <v/>
      </c>
      <c r="L9" s="4" t="n">
        <v>0.0172</v>
      </c>
      <c r="M9" s="3" t="n">
        <v>238467</v>
      </c>
      <c r="N9" s="3" t="n">
        <v>232916</v>
      </c>
      <c r="O9" s="3" t="n">
        <v>223962</v>
      </c>
      <c r="P9" s="2" t="inlineStr">
        <is>
          <t>A</t>
        </is>
      </c>
      <c r="Q9" s="2" t="inlineStr">
        <is>
          <t>Onbepaalde tijd volgens listing</t>
        </is>
      </c>
      <c r="R9" s="2" t="inlineStr">
        <is>
          <t>https://huispedia.nl/purmerend/1448rv/roggebotstraat/14</t>
        </is>
      </c>
    </row>
    <row r="10">
      <c r="A10" s="2" t="n">
        <v>9</v>
      </c>
      <c r="B10" s="2" t="n">
        <v>2</v>
      </c>
      <c r="C10" s="2" t="inlineStr"/>
      <c r="D10" s="2" t="inlineStr">
        <is>
          <t>Zelfstandig</t>
        </is>
      </c>
      <c r="E10" s="2" t="inlineStr">
        <is>
          <t>Lelystad</t>
        </is>
      </c>
      <c r="F10" s="2" t="inlineStr">
        <is>
          <t>Fjord 74, Lelystad</t>
        </is>
      </c>
      <c r="G10" s="3" t="n">
        <v>200000</v>
      </c>
      <c r="H10" s="3" t="n">
        <v>10737</v>
      </c>
      <c r="I10" s="4">
        <f>IF(G10&gt;0,H10/G10,"")</f>
        <v/>
      </c>
      <c r="J10" s="2">
        <f>IF(I10&gt;=0.07,"ja","nee")</f>
        <v/>
      </c>
      <c r="K10" s="5">
        <f>IF(H10&gt;0,G10/H10,"")</f>
        <v/>
      </c>
      <c r="L10" s="4" t="n">
        <v>0.008699999999999999</v>
      </c>
      <c r="M10" s="3" t="n">
        <v>159941</v>
      </c>
      <c r="N10" s="3" t="n">
        <v>156577</v>
      </c>
      <c r="O10" s="3" t="n">
        <v>151148</v>
      </c>
      <c r="P10" s="2" t="inlineStr">
        <is>
          <t>A</t>
        </is>
      </c>
      <c r="Q10" s="2" t="inlineStr">
        <is>
          <t>Verhuurd voor onbepaalde tijd</t>
        </is>
      </c>
      <c r="R10" s="2" t="inlineStr">
        <is>
          <t>https://www.beleggingspanden.nl/nl/nieuw-aanbod/week-2-2026</t>
        </is>
      </c>
    </row>
    <row r="11">
      <c r="A11" s="2" t="n">
        <v>10</v>
      </c>
      <c r="B11" s="2" t="n">
        <v>2</v>
      </c>
      <c r="C11" s="2" t="inlineStr"/>
      <c r="D11" s="2" t="inlineStr">
        <is>
          <t>Zelfstandig</t>
        </is>
      </c>
      <c r="E11" s="2" t="inlineStr">
        <is>
          <t>Nissewaard</t>
        </is>
      </c>
      <c r="F11" s="2" t="inlineStr">
        <is>
          <t>Jacob Catsstraat 62, Spijkenisse</t>
        </is>
      </c>
      <c r="G11" s="3" t="n">
        <v>165000</v>
      </c>
      <c r="H11" s="3" t="n">
        <v>10020</v>
      </c>
      <c r="I11" s="4">
        <f>IF(G11&gt;0,H11/G11,"")</f>
        <v/>
      </c>
      <c r="J11" s="2">
        <f>IF(I11&gt;=0.07,"ja","nee")</f>
        <v/>
      </c>
      <c r="K11" s="5">
        <f>IF(H11&gt;0,G11/H11,"")</f>
        <v/>
      </c>
      <c r="L11" s="4" t="n">
        <v>0.038</v>
      </c>
      <c r="M11" s="3" t="n">
        <v>146546</v>
      </c>
      <c r="N11" s="3" t="n">
        <v>142458</v>
      </c>
      <c r="O11" s="3" t="n">
        <v>135837</v>
      </c>
      <c r="P11" s="2" t="inlineStr">
        <is>
          <t>A</t>
        </is>
      </c>
      <c r="Q11" s="2" t="inlineStr">
        <is>
          <t>Verhuurd voor onbepaalde tijd</t>
        </is>
      </c>
      <c r="R11" s="2" t="inlineStr">
        <is>
          <t>https://www.beleggingspanden.nl/nl/nieuw-aanbod/week-2-2026</t>
        </is>
      </c>
    </row>
    <row r="12">
      <c r="A12" s="2" t="n">
        <v>11</v>
      </c>
      <c r="B12" s="2" t="n">
        <v>3</v>
      </c>
      <c r="C12" s="2" t="inlineStr"/>
      <c r="D12" s="2" t="inlineStr">
        <is>
          <t>Wooncomplex</t>
        </is>
      </c>
      <c r="E12" s="2" t="inlineStr">
        <is>
          <t>Den Haag</t>
        </is>
      </c>
      <c r="F12" s="2" t="inlineStr">
        <is>
          <t>Valkenboslaan 294 &amp; 294A, Den Haag</t>
        </is>
      </c>
      <c r="G12" s="3" t="n">
        <v>420000</v>
      </c>
      <c r="H12" s="3" t="n">
        <v>23067</v>
      </c>
      <c r="I12" s="4">
        <f>IF(G12&gt;0,H12/G12,"")</f>
        <v/>
      </c>
      <c r="J12" s="2">
        <f>IF(I12&gt;=0.07,"ja","nee")</f>
        <v/>
      </c>
      <c r="K12" s="5">
        <f>IF(H12&gt;0,G12/H12,"")</f>
        <v/>
      </c>
      <c r="L12" s="4" t="n">
        <v>0.0264</v>
      </c>
      <c r="M12" s="3" t="n">
        <v>355997</v>
      </c>
      <c r="N12" s="3" t="n">
        <v>346772</v>
      </c>
      <c r="O12" s="3" t="n">
        <v>331888</v>
      </c>
      <c r="P12" s="2" t="inlineStr">
        <is>
          <t>B</t>
        </is>
      </c>
      <c r="Q12" s="2" t="inlineStr">
        <is>
          <t>Twee verhuurde, ongesplitste appartementen</t>
        </is>
      </c>
      <c r="R12" s="2" t="inlineStr">
        <is>
          <t>https://www.beleggingspanden.nl/nl/nieuw-aanbod/week-3-2026</t>
        </is>
      </c>
    </row>
    <row r="13">
      <c r="A13" s="2" t="n">
        <v>12</v>
      </c>
      <c r="B13" s="2" t="n">
        <v>4</v>
      </c>
      <c r="C13" s="2" t="inlineStr"/>
      <c r="D13" s="2" t="inlineStr">
        <is>
          <t>Kamerverhuur</t>
        </is>
      </c>
      <c r="E13" s="2" t="inlineStr">
        <is>
          <t>Tilburg</t>
        </is>
      </c>
      <c r="F13" s="2" t="inlineStr">
        <is>
          <t>Brasemstraat 16, Tilburg</t>
        </is>
      </c>
      <c r="G13" s="3" t="n">
        <v>427000</v>
      </c>
      <c r="H13" s="3" t="n">
        <v>32230</v>
      </c>
      <c r="I13" s="4">
        <f>IF(G13&gt;0,H13/G13,"")</f>
        <v/>
      </c>
      <c r="J13" s="2">
        <f>IF(I13&gt;=0.07,"ja","nee")</f>
        <v/>
      </c>
      <c r="K13" s="5">
        <f>IF(H13&gt;0,G13/H13,"")</f>
        <v/>
      </c>
      <c r="L13" s="4" t="n">
        <v>0.1115</v>
      </c>
      <c r="M13" s="3" t="n">
        <v>500606</v>
      </c>
      <c r="N13" s="3" t="n">
        <v>478838</v>
      </c>
      <c r="O13" s="3" t="n">
        <v>443494</v>
      </c>
      <c r="P13" s="2" t="inlineStr">
        <is>
          <t>A</t>
        </is>
      </c>
      <c r="Q13" s="2" t="inlineStr">
        <is>
          <t>Verhuurd kamerverhuurpand</t>
        </is>
      </c>
      <c r="R13" s="2" t="inlineStr">
        <is>
          <t>https://www.beleggingspanden.nl/nl/aanbod/tilburg-brasemstraat-16-16507</t>
        </is>
      </c>
    </row>
    <row r="14">
      <c r="A14" s="2" t="n">
        <v>13</v>
      </c>
      <c r="B14" s="2" t="n">
        <v>4</v>
      </c>
      <c r="C14" s="2" t="inlineStr"/>
      <c r="D14" s="2" t="inlineStr">
        <is>
          <t>Wooncomplex</t>
        </is>
      </c>
      <c r="E14" s="2" t="inlineStr">
        <is>
          <t>Amsterdam</t>
        </is>
      </c>
      <c r="F14" s="2" t="inlineStr">
        <is>
          <t>Maarten Harpertszoon Trompstraat 3, Amsterdam</t>
        </is>
      </c>
      <c r="G14" s="3" t="n">
        <v>2750000</v>
      </c>
      <c r="H14" s="3" t="n">
        <v>119580</v>
      </c>
      <c r="I14" s="4">
        <f>IF(G14&gt;0,H14/G14,"")</f>
        <v/>
      </c>
      <c r="J14" s="2">
        <f>IF(I14&gt;=0.07,"ja","nee")</f>
        <v/>
      </c>
      <c r="K14" s="5">
        <f>IF(H14&gt;0,G14/H14,"")</f>
        <v/>
      </c>
      <c r="L14" s="4" t="n">
        <v>-0.0294</v>
      </c>
      <c r="M14" s="3" t="n"/>
      <c r="N14" s="3" t="n"/>
      <c r="O14" s="3" t="n"/>
      <c r="P14" s="2" t="inlineStr">
        <is>
          <t>B</t>
        </is>
      </c>
      <c r="Q14" s="2" t="inlineStr">
        <is>
          <t>4 zelfstandige verhuurde appartementen</t>
        </is>
      </c>
      <c r="R14" s="2" t="inlineStr">
        <is>
          <t>https://www.beleggingspanden.nl/nl/nieuw-aanbod/week-4-2026</t>
        </is>
      </c>
    </row>
    <row r="15">
      <c r="A15" s="2" t="n">
        <v>14</v>
      </c>
      <c r="B15" s="2" t="n">
        <v>4</v>
      </c>
      <c r="C15" s="2" t="inlineStr"/>
      <c r="D15" s="2" t="inlineStr">
        <is>
          <t>Wooncomplex</t>
        </is>
      </c>
      <c r="E15" s="2" t="inlineStr">
        <is>
          <t>Amsterdam</t>
        </is>
      </c>
      <c r="F15" s="2" t="inlineStr">
        <is>
          <t>Valutaboulevard 12, 12B &amp; 2C (zoals listing), Amsterdam</t>
        </is>
      </c>
      <c r="G15" s="3" t="n">
        <v>1250000</v>
      </c>
      <c r="H15" s="3" t="n">
        <v>75639</v>
      </c>
      <c r="I15" s="4">
        <f>IF(G15&gt;0,H15/G15,"")</f>
        <v/>
      </c>
      <c r="J15" s="2">
        <f>IF(I15&gt;=0.07,"ja","nee")</f>
        <v/>
      </c>
      <c r="K15" s="5">
        <f>IF(H15&gt;0,G15/H15,"")</f>
        <v/>
      </c>
      <c r="L15" s="4" t="n">
        <v>0.0557</v>
      </c>
      <c r="M15" s="3" t="n">
        <v>1181759</v>
      </c>
      <c r="N15" s="3" t="n">
        <v>1142301</v>
      </c>
      <c r="O15" s="3" t="n">
        <v>1078513</v>
      </c>
      <c r="P15" s="2" t="inlineStr">
        <is>
          <t>B</t>
        </is>
      </c>
      <c r="Q15" s="2" t="inlineStr">
        <is>
          <t>3 verhuurde appartementen</t>
        </is>
      </c>
      <c r="R15" s="2" t="inlineStr">
        <is>
          <t>https://allecijfers.nl/postcode/1060RX</t>
        </is>
      </c>
    </row>
    <row r="16">
      <c r="A16" s="2" t="n">
        <v>15</v>
      </c>
      <c r="B16" s="2" t="n">
        <v>4</v>
      </c>
      <c r="C16" s="2" t="inlineStr"/>
      <c r="D16" s="2" t="inlineStr">
        <is>
          <t>Zelfstandig</t>
        </is>
      </c>
      <c r="E16" s="2" t="inlineStr">
        <is>
          <t>Woerden</t>
        </is>
      </c>
      <c r="F16" s="2" t="inlineStr">
        <is>
          <t>Achterstraat 10A, Woerden</t>
        </is>
      </c>
      <c r="G16" s="3" t="n">
        <v>110000</v>
      </c>
      <c r="H16" s="3" t="n">
        <v>7440</v>
      </c>
      <c r="I16" s="4">
        <f>IF(G16&gt;0,H16/G16,"")</f>
        <v/>
      </c>
      <c r="J16" s="2">
        <f>IF(I16&gt;=0.07,"ja","nee")</f>
        <v/>
      </c>
      <c r="K16" s="5">
        <f>IF(H16&gt;0,G16/H16,"")</f>
        <v/>
      </c>
      <c r="L16" s="4" t="n">
        <v>0.0456</v>
      </c>
      <c r="M16" s="3" t="n">
        <v>100433</v>
      </c>
      <c r="N16" s="3" t="n">
        <v>97444</v>
      </c>
      <c r="O16" s="3" t="n">
        <v>92601</v>
      </c>
      <c r="P16" s="2" t="inlineStr">
        <is>
          <t>A</t>
        </is>
      </c>
      <c r="Q16" s="2" t="inlineStr">
        <is>
          <t>Verhuurde studio in centrum; lopend huurcontract</t>
        </is>
      </c>
      <c r="R16" s="2" t="inlineStr">
        <is>
          <t>https://www.beleggingspanden.nl/nl/nieuw-aanbod/week-4-2026</t>
        </is>
      </c>
    </row>
    <row r="17">
      <c r="A17" s="2" t="n">
        <v>16</v>
      </c>
      <c r="B17" s="2" t="n">
        <v>4</v>
      </c>
      <c r="C17" s="2" t="inlineStr"/>
      <c r="D17" s="2" t="inlineStr">
        <is>
          <t>Kamerverhuur</t>
        </is>
      </c>
      <c r="E17" s="2" t="inlineStr">
        <is>
          <t>Den Haag</t>
        </is>
      </c>
      <c r="F17" s="2" t="inlineStr">
        <is>
          <t>Lekstraat 89A, Den Haag</t>
        </is>
      </c>
      <c r="G17" s="3" t="n">
        <v>350000</v>
      </c>
      <c r="H17" s="3" t="n">
        <v>22864</v>
      </c>
      <c r="I17" s="4">
        <f>IF(G17&gt;0,H17/G17,"")</f>
        <v/>
      </c>
      <c r="J17" s="2">
        <f>IF(I17&gt;=0.07,"ja","nee")</f>
        <v/>
      </c>
      <c r="K17" s="5">
        <f>IF(H17&gt;0,G17/H17,"")</f>
        <v/>
      </c>
      <c r="L17" s="4" t="n">
        <v>0.0723</v>
      </c>
      <c r="M17" s="3" t="n">
        <v>353049</v>
      </c>
      <c r="N17" s="3" t="n">
        <v>340417</v>
      </c>
      <c r="O17" s="3" t="n">
        <v>319938</v>
      </c>
      <c r="P17" s="2" t="inlineStr">
        <is>
          <t>B</t>
        </is>
      </c>
      <c r="Q17" s="2" t="inlineStr">
        <is>
          <t>Vier huurders; contracten liepen volgens bron tot 24-07-2026</t>
        </is>
      </c>
      <c r="R17" s="2" t="inlineStr">
        <is>
          <t>https://www.beleggingspanden.nl/nl/nieuw-aanbod/week-4-2026</t>
        </is>
      </c>
    </row>
    <row r="18">
      <c r="A18" s="2" t="n">
        <v>17</v>
      </c>
      <c r="B18" s="2" t="n">
        <v>4</v>
      </c>
      <c r="C18" s="2" t="inlineStr"/>
      <c r="D18" s="2" t="inlineStr">
        <is>
          <t>Kamerverhuur</t>
        </is>
      </c>
      <c r="E18" s="2" t="inlineStr">
        <is>
          <t>Utrecht</t>
        </is>
      </c>
      <c r="F18" s="2" t="inlineStr">
        <is>
          <t>Hartingstraat 16, 16A &amp; 16BS, Utrecht</t>
        </is>
      </c>
      <c r="G18" s="3" t="n">
        <v>1200000</v>
      </c>
      <c r="H18" s="3" t="n">
        <v>67391</v>
      </c>
      <c r="I18" s="4">
        <f>IF(G18&gt;0,H18/G18,"")</f>
        <v/>
      </c>
      <c r="J18" s="2">
        <f>IF(I18&gt;=0.07,"ja","nee")</f>
        <v/>
      </c>
      <c r="K18" s="5">
        <f>IF(H18&gt;0,G18/H18,"")</f>
        <v/>
      </c>
      <c r="L18" s="4" t="n">
        <v>0.0363</v>
      </c>
      <c r="M18" s="3" t="n">
        <v>1051828</v>
      </c>
      <c r="N18" s="3" t="n">
        <v>1021350</v>
      </c>
      <c r="O18" s="3" t="n">
        <v>972188</v>
      </c>
      <c r="P18" s="2" t="inlineStr">
        <is>
          <t>B</t>
        </is>
      </c>
      <c r="Q18" s="2" t="inlineStr">
        <is>
          <t>Kamerverhuur / meerdere huurders</t>
        </is>
      </c>
      <c r="R18" s="2" t="inlineStr">
        <is>
          <t>https://www.beleggingspanden.nl/nl/nieuw-aanbod/week-4-2026</t>
        </is>
      </c>
    </row>
    <row r="19">
      <c r="A19" s="2" t="n">
        <v>18</v>
      </c>
      <c r="B19" s="2" t="n">
        <v>4</v>
      </c>
      <c r="C19" s="2" t="inlineStr"/>
      <c r="D19" s="2" t="inlineStr">
        <is>
          <t>Zelfstandig</t>
        </is>
      </c>
      <c r="E19" s="2" t="inlineStr">
        <is>
          <t>Gouda</t>
        </is>
      </c>
      <c r="F19" s="2" t="inlineStr">
        <is>
          <t>Nansenstraat 33, Gouda</t>
        </is>
      </c>
      <c r="G19" s="3" t="n">
        <v>230000</v>
      </c>
      <c r="H19" s="3" t="n">
        <v>12360</v>
      </c>
      <c r="I19" s="4">
        <f>IF(G19&gt;0,H19/G19,"")</f>
        <v/>
      </c>
      <c r="J19" s="2">
        <f>IF(I19&gt;=0.07,"ja","nee")</f>
        <v/>
      </c>
      <c r="K19" s="5">
        <f>IF(H19&gt;0,G19/H19,"")</f>
        <v/>
      </c>
      <c r="L19" s="4" t="n">
        <v>0.013</v>
      </c>
      <c r="M19" s="3" t="n">
        <v>186675</v>
      </c>
      <c r="N19" s="3" t="n">
        <v>182553</v>
      </c>
      <c r="O19" s="3" t="n">
        <v>175900</v>
      </c>
      <c r="P19" s="2" t="inlineStr">
        <is>
          <t>B</t>
        </is>
      </c>
      <c r="Q19" s="2" t="inlineStr">
        <is>
          <t>Verhuurd volgens frozen listing</t>
        </is>
      </c>
      <c r="R19" s="2" t="inlineStr">
        <is>
          <t>https://www.beleggingspanden.nl/nl/nieuw-aanbod/week-4-2026</t>
        </is>
      </c>
    </row>
    <row r="20">
      <c r="A20" s="2" t="n">
        <v>19</v>
      </c>
      <c r="B20" s="2" t="n">
        <v>5</v>
      </c>
      <c r="C20" s="2" t="inlineStr"/>
      <c r="D20" s="2" t="inlineStr">
        <is>
          <t>Wooncomplex</t>
        </is>
      </c>
      <c r="E20" s="2" t="inlineStr">
        <is>
          <t>Rotterdam</t>
        </is>
      </c>
      <c r="F20" s="2" t="inlineStr">
        <is>
          <t>Dordtselaan 214 C01/C02, Rotterdam</t>
        </is>
      </c>
      <c r="G20" s="3" t="n">
        <v>810000</v>
      </c>
      <c r="H20" s="3" t="n">
        <v>78000</v>
      </c>
      <c r="I20" s="4">
        <f>IF(G20&gt;0,H20/G20,"")</f>
        <v/>
      </c>
      <c r="J20" s="2">
        <f>IF(I20&gt;=0.07,"ja","nee")</f>
        <v/>
      </c>
      <c r="K20" s="5">
        <f>IF(H20&gt;0,G20/H20,"")</f>
        <v/>
      </c>
      <c r="L20" s="4" t="n">
        <v>0.1775</v>
      </c>
      <c r="M20" s="3" t="n">
        <v>1215000</v>
      </c>
      <c r="N20" s="3" t="n">
        <v>1155259</v>
      </c>
      <c r="O20" s="3" t="n">
        <v>1047884</v>
      </c>
      <c r="P20" s="2" t="inlineStr">
        <is>
          <t>B</t>
        </is>
      </c>
      <c r="Q20" s="2" t="inlineStr">
        <is>
          <t>2 appartementen + 6 zelfstandige studios; volledig verhuurd volgens listing</t>
        </is>
      </c>
      <c r="R20" s="2" t="inlineStr">
        <is>
          <t>https://vastgoedjournaal.nl/beleggingspanden/pand/16281</t>
        </is>
      </c>
    </row>
    <row r="21">
      <c r="A21" s="2" t="n">
        <v>20</v>
      </c>
      <c r="B21" s="2" t="n">
        <v>5</v>
      </c>
      <c r="C21" s="2" t="inlineStr"/>
      <c r="D21" s="2" t="inlineStr">
        <is>
          <t>Wooncomplex</t>
        </is>
      </c>
      <c r="E21" s="2" t="inlineStr">
        <is>
          <t>Leeuwarden</t>
        </is>
      </c>
      <c r="F21" s="2" t="inlineStr">
        <is>
          <t>Tuinen 36, Leeuwarden</t>
        </is>
      </c>
      <c r="G21" s="3" t="n">
        <v>1150000</v>
      </c>
      <c r="H21" s="3" t="n">
        <v>76810</v>
      </c>
      <c r="I21" s="4">
        <f>IF(G21&gt;0,H21/G21,"")</f>
        <v/>
      </c>
      <c r="J21" s="2">
        <f>IF(I21&gt;=0.07,"ja","nee")</f>
        <v/>
      </c>
      <c r="K21" s="5">
        <f>IF(H21&gt;0,G21/H21,"")</f>
        <v/>
      </c>
      <c r="L21" s="4" t="n">
        <v>0.081</v>
      </c>
      <c r="M21" s="3" t="n">
        <v>1200767</v>
      </c>
      <c r="N21" s="3" t="n">
        <v>1154373</v>
      </c>
      <c r="O21" s="3" t="n">
        <v>1079220</v>
      </c>
      <c r="P21" s="2" t="inlineStr">
        <is>
          <t>B</t>
        </is>
      </c>
      <c r="Q21" s="2" t="inlineStr">
        <is>
          <t>Zeven verhuurde woonruimtes in binnenstad</t>
        </is>
      </c>
      <c r="R21" s="2" t="inlineStr">
        <is>
          <t>https://www.beleggingspanden.nl/nl/aanbod/leeuwarden-tuinen-36-16542</t>
        </is>
      </c>
    </row>
    <row r="22">
      <c r="A22" s="2" t="n">
        <v>21</v>
      </c>
      <c r="B22" s="2" t="n">
        <v>5</v>
      </c>
      <c r="C22" s="2" t="inlineStr"/>
      <c r="D22" s="2" t="inlineStr">
        <is>
          <t>Kamerverhuur</t>
        </is>
      </c>
      <c r="E22" s="2" t="inlineStr">
        <is>
          <t>Roosendaal</t>
        </is>
      </c>
      <c r="F22" s="2" t="inlineStr">
        <is>
          <t>Barietdijk 190, Roosendaal</t>
        </is>
      </c>
      <c r="G22" s="3" t="n">
        <v>360000</v>
      </c>
      <c r="H22" s="3" t="n">
        <v>26352</v>
      </c>
      <c r="I22" s="4">
        <f>IF(G22&gt;0,H22/G22,"")</f>
        <v/>
      </c>
      <c r="J22" s="2">
        <f>IF(I22&gt;=0.07,"ja","nee")</f>
        <v/>
      </c>
      <c r="K22" s="5">
        <f>IF(H22&gt;0,G22/H22,"")</f>
        <v/>
      </c>
      <c r="L22" s="4" t="n">
        <v>0.1029</v>
      </c>
      <c r="M22" s="3" t="n">
        <v>408072</v>
      </c>
      <c r="N22" s="3" t="n">
        <v>391053</v>
      </c>
      <c r="O22" s="3" t="n">
        <v>363421</v>
      </c>
      <c r="P22" s="2" t="inlineStr">
        <is>
          <t>A</t>
        </is>
      </c>
      <c r="Q22" s="2" t="inlineStr">
        <is>
          <t>Vergund voor vier personen</t>
        </is>
      </c>
      <c r="R22" s="2" t="inlineStr">
        <is>
          <t>https://www.beleggingspanden.nl/dynamic/panden.php?pandreactie=1520</t>
        </is>
      </c>
    </row>
    <row r="23">
      <c r="A23" s="2" t="n">
        <v>22</v>
      </c>
      <c r="B23" s="2" t="n">
        <v>5</v>
      </c>
      <c r="C23" s="2" t="inlineStr"/>
      <c r="D23" s="2" t="inlineStr">
        <is>
          <t>Zelfstandig</t>
        </is>
      </c>
      <c r="E23" s="2" t="inlineStr">
        <is>
          <t>Nieuwegein</t>
        </is>
      </c>
      <c r="F23" s="2" t="inlineStr">
        <is>
          <t>Veenwal 154, Nieuwegein</t>
        </is>
      </c>
      <c r="G23" s="3" t="n">
        <v>185000</v>
      </c>
      <c r="H23" s="3" t="n">
        <v>11340</v>
      </c>
      <c r="I23" s="4">
        <f>IF(G23&gt;0,H23/G23,"")</f>
        <v/>
      </c>
      <c r="J23" s="2">
        <f>IF(I23&gt;=0.07,"ja","nee")</f>
        <v/>
      </c>
      <c r="K23" s="5">
        <f>IF(H23&gt;0,G23/H23,"")</f>
        <v/>
      </c>
      <c r="L23" s="4" t="n">
        <v>0.0451</v>
      </c>
      <c r="M23" s="3" t="n">
        <v>168685</v>
      </c>
      <c r="N23" s="3" t="n">
        <v>163720</v>
      </c>
      <c r="O23" s="3" t="n">
        <v>155673</v>
      </c>
      <c r="P23" s="2" t="inlineStr">
        <is>
          <t>A</t>
        </is>
      </c>
      <c r="Q23" s="2" t="inlineStr">
        <is>
          <t>Verhuurd voor onbepaalde tijd</t>
        </is>
      </c>
      <c r="R23" s="2" t="inlineStr">
        <is>
          <t>https://www.beleggingspanden.nl/nl/nieuw-aanbod/week-5-2026</t>
        </is>
      </c>
    </row>
    <row r="24">
      <c r="A24" s="2" t="n">
        <v>23</v>
      </c>
      <c r="B24" s="2" t="n">
        <v>5</v>
      </c>
      <c r="C24" s="2" t="inlineStr"/>
      <c r="D24" s="2" t="inlineStr">
        <is>
          <t>Kamerverhuur</t>
        </is>
      </c>
      <c r="E24" s="2" t="inlineStr">
        <is>
          <t>Utrecht</t>
        </is>
      </c>
      <c r="F24" s="2" t="inlineStr">
        <is>
          <t>Catharijnesingel 97BIS, Utrecht</t>
        </is>
      </c>
      <c r="G24" s="3" t="n">
        <v>389000</v>
      </c>
      <c r="H24" s="3" t="n">
        <v>22466</v>
      </c>
      <c r="I24" s="4">
        <f>IF(G24&gt;0,H24/G24,"")</f>
        <v/>
      </c>
      <c r="J24" s="2">
        <f>IF(I24&gt;=0.07,"ja","nee")</f>
        <v/>
      </c>
      <c r="K24" s="5">
        <f>IF(H24&gt;0,G24/H24,"")</f>
        <v/>
      </c>
      <c r="L24" s="4" t="n">
        <v>0.0396</v>
      </c>
      <c r="M24" s="3" t="n">
        <v>346629</v>
      </c>
      <c r="N24" s="3" t="n">
        <v>336615</v>
      </c>
      <c r="O24" s="3" t="n">
        <v>320428</v>
      </c>
      <c r="P24" s="2" t="inlineStr">
        <is>
          <t>A</t>
        </is>
      </c>
      <c r="Q24" s="2" t="inlineStr">
        <is>
          <t>Zes onzelfstandige kamers in gemeentelijk monument</t>
        </is>
      </c>
      <c r="R24" s="2" t="inlineStr">
        <is>
          <t>https://www.beleggingspanden.nl/nl/aanbod/utrecht-catharijnesingel-97bis-16550</t>
        </is>
      </c>
    </row>
    <row r="25">
      <c r="A25" s="2" t="n">
        <v>24</v>
      </c>
      <c r="B25" s="2" t="n">
        <v>5</v>
      </c>
      <c r="C25" s="2" t="inlineStr"/>
      <c r="D25" s="2" t="inlineStr">
        <is>
          <t>Zelfstandig</t>
        </is>
      </c>
      <c r="E25" s="2" t="inlineStr">
        <is>
          <t>Hallum</t>
        </is>
      </c>
      <c r="F25" s="2" t="inlineStr">
        <is>
          <t>Gedempte Haven 49, Hallum</t>
        </is>
      </c>
      <c r="G25" s="3" t="n">
        <v>145000</v>
      </c>
      <c r="H25" s="3" t="n">
        <v>10331</v>
      </c>
      <c r="I25" s="4">
        <f>IF(G25&gt;0,H25/G25,"")</f>
        <v/>
      </c>
      <c r="J25" s="2">
        <f>IF(I25&gt;=0.07,"ja","nee")</f>
        <v/>
      </c>
      <c r="K25" s="5">
        <f>IF(H25&gt;0,G25/H25,"")</f>
        <v/>
      </c>
      <c r="L25" s="4" t="n">
        <v>0.07870000000000001</v>
      </c>
      <c r="M25" s="3" t="n">
        <v>149800</v>
      </c>
      <c r="N25" s="3" t="n">
        <v>144321</v>
      </c>
      <c r="O25" s="3" t="n">
        <v>135425</v>
      </c>
      <c r="P25" s="2" t="inlineStr">
        <is>
          <t>B</t>
        </is>
      </c>
      <c r="Q25" s="2" t="inlineStr">
        <is>
          <t>Vrijstaande verhuurde beleggingswoning</t>
        </is>
      </c>
      <c r="R25" s="2" t="inlineStr">
        <is>
          <t>https://www.beleggingspanden.nl/nl/aanbod/hallum-gedempte-haven-49-16553</t>
        </is>
      </c>
    </row>
    <row r="26">
      <c r="A26" s="2" t="n">
        <v>25</v>
      </c>
      <c r="B26" s="2" t="n">
        <v>5</v>
      </c>
      <c r="C26" s="2" t="inlineStr"/>
      <c r="D26" s="2" t="inlineStr">
        <is>
          <t>Kamerverhuur</t>
        </is>
      </c>
      <c r="E26" s="2" t="inlineStr">
        <is>
          <t>Utrecht</t>
        </is>
      </c>
      <c r="F26" s="2" t="inlineStr">
        <is>
          <t>Vleutenseweg 217, Utrecht</t>
        </is>
      </c>
      <c r="G26" s="3" t="n">
        <v>800000</v>
      </c>
      <c r="H26" s="3" t="n">
        <v>46172</v>
      </c>
      <c r="I26" s="4">
        <f>IF(G26&gt;0,H26/G26,"")</f>
        <v/>
      </c>
      <c r="J26" s="2">
        <f>IF(I26&gt;=0.07,"ja","nee")</f>
        <v/>
      </c>
      <c r="K26" s="5">
        <f>IF(H26&gt;0,G26/H26,"")</f>
        <v/>
      </c>
      <c r="L26" s="4" t="n">
        <v>0.0425</v>
      </c>
      <c r="M26" s="3" t="n">
        <v>718946</v>
      </c>
      <c r="N26" s="3" t="n">
        <v>697231</v>
      </c>
      <c r="O26" s="3" t="n">
        <v>662164</v>
      </c>
      <c r="P26" s="2" t="inlineStr">
        <is>
          <t>B</t>
        </is>
      </c>
      <c r="Q26" s="2" t="inlineStr">
        <is>
          <t>Acht studio's; lopende verhuur tot in 2026</t>
        </is>
      </c>
      <c r="R26" s="2" t="inlineStr">
        <is>
          <t>https://www.beleggingspanden.nl/nl/nieuw-aanbod/week-5-2026</t>
        </is>
      </c>
    </row>
    <row r="27">
      <c r="A27" s="2" t="n">
        <v>26</v>
      </c>
      <c r="B27" s="2" t="n">
        <v>5</v>
      </c>
      <c r="C27" s="2" t="inlineStr"/>
      <c r="D27" s="2" t="inlineStr">
        <is>
          <t>Kamerverhuur</t>
        </is>
      </c>
      <c r="E27" s="2" t="inlineStr">
        <is>
          <t>Tilburg</t>
        </is>
      </c>
      <c r="F27" s="2" t="inlineStr">
        <is>
          <t>Lijsterstraat 15, Tilburg</t>
        </is>
      </c>
      <c r="G27" s="3" t="n">
        <v>399000</v>
      </c>
      <c r="H27" s="3" t="n">
        <v>27438</v>
      </c>
      <c r="I27" s="4">
        <f>IF(G27&gt;0,H27/G27,"")</f>
        <v/>
      </c>
      <c r="J27" s="2">
        <f>IF(I27&gt;=0.07,"ja","nee")</f>
        <v/>
      </c>
      <c r="K27" s="5">
        <f>IF(H27&gt;0,G27/H27,"")</f>
        <v/>
      </c>
      <c r="L27" s="4" t="n">
        <v>0.08649999999999999</v>
      </c>
      <c r="M27" s="3" t="n">
        <v>425074</v>
      </c>
      <c r="N27" s="3" t="n">
        <v>408581</v>
      </c>
      <c r="O27" s="3" t="n">
        <v>381829</v>
      </c>
      <c r="P27" s="2" t="inlineStr">
        <is>
          <t>A</t>
        </is>
      </c>
      <c r="Q27" s="2" t="inlineStr">
        <is>
          <t>Vergund tot vijf personen, verhuurd aan een partij</t>
        </is>
      </c>
      <c r="R27" s="2" t="inlineStr">
        <is>
          <t>https://www.beleggingspanden.nl/nl/aanbod/tilburg-lijsterstraat-15-16558</t>
        </is>
      </c>
    </row>
    <row r="28">
      <c r="A28" s="2" t="n">
        <v>27</v>
      </c>
      <c r="B28" s="2" t="n">
        <v>6</v>
      </c>
      <c r="C28" s="2" t="inlineStr"/>
      <c r="D28" s="2" t="inlineStr">
        <is>
          <t>Wooncomplex</t>
        </is>
      </c>
      <c r="E28" s="2" t="inlineStr">
        <is>
          <t>Sittard-Geleen</t>
        </is>
      </c>
      <c r="F28" s="2" t="inlineStr">
        <is>
          <t>Engelenkampstraat 82, 82A, 82B, 84 &amp; 84A, Geleen</t>
        </is>
      </c>
      <c r="G28" s="3" t="n">
        <v>485000</v>
      </c>
      <c r="H28" s="3" t="n">
        <v>36840</v>
      </c>
      <c r="I28" s="4">
        <f>IF(G28&gt;0,H28/G28,"")</f>
        <v/>
      </c>
      <c r="J28" s="2">
        <f>IF(I28&gt;=0.07,"ja","nee")</f>
        <v/>
      </c>
      <c r="K28" s="5">
        <f>IF(H28&gt;0,G28/H28,"")</f>
        <v/>
      </c>
      <c r="L28" s="4" t="n">
        <v>0.1134</v>
      </c>
      <c r="M28" s="3" t="n">
        <v>573133</v>
      </c>
      <c r="N28" s="3" t="n">
        <v>547931</v>
      </c>
      <c r="O28" s="3" t="n">
        <v>507012</v>
      </c>
      <c r="P28" s="2" t="inlineStr">
        <is>
          <t>A</t>
        </is>
      </c>
      <c r="Q28" s="2" t="inlineStr">
        <is>
          <t>Vijf volledig verhuurde appartementen</t>
        </is>
      </c>
      <c r="R28" s="2" t="inlineStr">
        <is>
          <t>https://www.beleggingspanden.nl/nl/aanbod/sittard-geleen-engelenkampstraat-82-82a-82b-84-84a-16569</t>
        </is>
      </c>
    </row>
    <row r="29">
      <c r="A29" s="2" t="n">
        <v>28</v>
      </c>
      <c r="B29" s="2" t="n">
        <v>6</v>
      </c>
      <c r="C29" s="2" t="inlineStr"/>
      <c r="D29" s="2" t="inlineStr">
        <is>
          <t>Zelfstandig</t>
        </is>
      </c>
      <c r="E29" s="2" t="inlineStr">
        <is>
          <t>Den Haag</t>
        </is>
      </c>
      <c r="F29" s="2" t="inlineStr">
        <is>
          <t>Goeverneurlaan 577, Den Haag</t>
        </is>
      </c>
      <c r="G29" s="3" t="n">
        <v>165000</v>
      </c>
      <c r="H29" s="3" t="n">
        <v>6312</v>
      </c>
      <c r="I29" s="4">
        <f>IF(G29&gt;0,H29/G29,"")</f>
        <v/>
      </c>
      <c r="J29" s="2">
        <f>IF(I29&gt;=0.07,"ja","nee")</f>
        <v/>
      </c>
      <c r="K29" s="5">
        <f>IF(H29&gt;0,G29/H29,"")</f>
        <v/>
      </c>
      <c r="L29" s="4" t="n">
        <v>-0.1217</v>
      </c>
      <c r="M29" s="3" t="n"/>
      <c r="N29" s="3" t="n"/>
      <c r="O29" s="3" t="n"/>
      <c r="P29" s="2" t="inlineStr">
        <is>
          <t>B</t>
        </is>
      </c>
      <c r="Q29" s="2" t="inlineStr">
        <is>
          <t>Verhuurde beganegrondwoning met tuin, onder leegwaarde</t>
        </is>
      </c>
      <c r="R29" s="2" t="inlineStr">
        <is>
          <t>https://www.beleggingspanden.nl/nl/aanbod/den-haag-goeverneurlaan-577-16575</t>
        </is>
      </c>
    </row>
    <row r="30">
      <c r="A30" s="2" t="n">
        <v>29</v>
      </c>
      <c r="B30" s="2" t="n">
        <v>6</v>
      </c>
      <c r="C30" s="2" t="inlineStr"/>
      <c r="D30" s="2" t="inlineStr">
        <is>
          <t>Zelfstandig</t>
        </is>
      </c>
      <c r="E30" s="2" t="inlineStr">
        <is>
          <t>Winschoten</t>
        </is>
      </c>
      <c r="F30" s="2" t="inlineStr">
        <is>
          <t>M.A. de Ruyterlaan 74, Winschoten</t>
        </is>
      </c>
      <c r="G30" s="3" t="n">
        <v>170000</v>
      </c>
      <c r="H30" s="3" t="n">
        <v>10028</v>
      </c>
      <c r="I30" s="4">
        <f>IF(G30&gt;0,H30/G30,"")</f>
        <v/>
      </c>
      <c r="J30" s="2">
        <f>IF(I30&gt;=0.07,"ja","nee")</f>
        <v/>
      </c>
      <c r="K30" s="5">
        <f>IF(H30&gt;0,G30/H30,"")</f>
        <v/>
      </c>
      <c r="L30" s="4" t="n">
        <v>0.0307</v>
      </c>
      <c r="M30" s="3" t="n">
        <v>147027</v>
      </c>
      <c r="N30" s="3" t="n">
        <v>143172</v>
      </c>
      <c r="O30" s="3" t="n">
        <v>136931</v>
      </c>
      <c r="P30" s="2" t="inlineStr">
        <is>
          <t>A</t>
        </is>
      </c>
      <c r="Q30" s="2" t="inlineStr">
        <is>
          <t>Verhuurde eengezinswoning; onbepaalde tijd</t>
        </is>
      </c>
      <c r="R30" s="2" t="inlineStr">
        <is>
          <t>https://www.beleggingspanden.nl/nl/nieuw-aanbod/week-6-2026</t>
        </is>
      </c>
    </row>
    <row r="31">
      <c r="A31" s="2" t="n">
        <v>30</v>
      </c>
      <c r="B31" s="2" t="n">
        <v>8</v>
      </c>
      <c r="C31" s="2" t="inlineStr"/>
      <c r="D31" s="2" t="inlineStr">
        <is>
          <t>Zelfstandig</t>
        </is>
      </c>
      <c r="E31" s="2" t="inlineStr">
        <is>
          <t>Brunssum</t>
        </is>
      </c>
      <c r="F31" s="2" t="inlineStr">
        <is>
          <t>Dorpstraat 127, Brunssum</t>
        </is>
      </c>
      <c r="G31" s="3" t="n">
        <v>129500</v>
      </c>
      <c r="H31" s="3" t="n">
        <v>7560</v>
      </c>
      <c r="I31" s="4">
        <f>IF(G31&gt;0,H31/G31,"")</f>
        <v/>
      </c>
      <c r="J31" s="2">
        <f>IF(I31&gt;=0.07,"ja","nee")</f>
        <v/>
      </c>
      <c r="K31" s="5">
        <f>IF(H31&gt;0,G31/H31,"")</f>
        <v/>
      </c>
      <c r="L31" s="4" t="n">
        <v>0.0117</v>
      </c>
      <c r="M31" s="3" t="n">
        <v>104510</v>
      </c>
      <c r="N31" s="3" t="n">
        <v>102223</v>
      </c>
      <c r="O31" s="3" t="n"/>
      <c r="P31" s="2" t="inlineStr">
        <is>
          <t>B</t>
        </is>
      </c>
      <c r="Q31" s="2" t="inlineStr">
        <is>
          <t>Verhuurd appartement</t>
        </is>
      </c>
      <c r="R31" s="2" t="inlineStr">
        <is>
          <t>https://www.beleggingspanden.nl/nl/aanbod/brunssum-dorpstraat-127-16585</t>
        </is>
      </c>
    </row>
    <row r="32">
      <c r="A32" s="2" t="n">
        <v>31</v>
      </c>
      <c r="B32" s="2" t="n">
        <v>8</v>
      </c>
      <c r="C32" s="2" t="inlineStr"/>
      <c r="D32" s="2" t="inlineStr">
        <is>
          <t>Wooncomplex</t>
        </is>
      </c>
      <c r="E32" s="2" t="inlineStr">
        <is>
          <t>Emmen</t>
        </is>
      </c>
      <c r="F32" s="2" t="inlineStr">
        <is>
          <t>Weerdingerkanaal Zuidzijde 1, Nieuw-Weerdinge (Emmen)</t>
        </is>
      </c>
      <c r="G32" s="3" t="n">
        <v>700000</v>
      </c>
      <c r="H32" s="3" t="n">
        <v>50400</v>
      </c>
      <c r="I32" s="4">
        <f>IF(G32&gt;0,H32/G32,"")</f>
        <v/>
      </c>
      <c r="J32" s="2">
        <f>IF(I32&gt;=0.07,"ja","nee")</f>
        <v/>
      </c>
      <c r="K32" s="5">
        <f>IF(H32&gt;0,G32/H32,"")</f>
        <v/>
      </c>
      <c r="L32" s="4" t="n">
        <v>0.0999</v>
      </c>
      <c r="M32" s="3" t="n">
        <v>786178</v>
      </c>
      <c r="N32" s="3" t="n">
        <v>753223</v>
      </c>
      <c r="O32" s="3" t="n">
        <v>699764</v>
      </c>
      <c r="P32" s="2" t="inlineStr">
        <is>
          <t>A</t>
        </is>
      </c>
      <c r="Q32" s="2" t="inlineStr">
        <is>
          <t>Vier duurzame appartementen, volledig verhuurd</t>
        </is>
      </c>
      <c r="R32" s="2" t="inlineStr">
        <is>
          <t>https://www.beleggingspanden.nl/nl/aanbod/emmen-weerdingerkanaal-zuidzijde-1-16602</t>
        </is>
      </c>
    </row>
    <row r="33">
      <c r="A33" s="2" t="n">
        <v>32</v>
      </c>
      <c r="B33" s="2" t="n">
        <v>9</v>
      </c>
      <c r="C33" s="2" t="inlineStr"/>
      <c r="D33" s="2" t="inlineStr">
        <is>
          <t>Zelfstandig</t>
        </is>
      </c>
      <c r="E33" s="2" t="inlineStr">
        <is>
          <t>Rotterdam</t>
        </is>
      </c>
      <c r="F33" s="2" t="inlineStr">
        <is>
          <t>Heemskerkstraat 70B, Rotterdam</t>
        </is>
      </c>
      <c r="G33" s="3" t="n">
        <v>195000</v>
      </c>
      <c r="H33" s="3" t="n">
        <v>6930</v>
      </c>
      <c r="I33" s="4">
        <f>IF(G33&gt;0,H33/G33,"")</f>
        <v/>
      </c>
      <c r="J33" s="2">
        <f>IF(I33&gt;=0.07,"ja","nee")</f>
        <v/>
      </c>
      <c r="K33" s="5">
        <f>IF(H33&gt;0,G33/H33,"")</f>
        <v/>
      </c>
      <c r="L33" s="4" t="n">
        <v>-0.1383</v>
      </c>
      <c r="M33" s="3" t="n"/>
      <c r="N33" s="3" t="n"/>
      <c r="O33" s="3" t="n"/>
      <c r="P33" s="2" t="inlineStr">
        <is>
          <t>B</t>
        </is>
      </c>
      <c r="Q33" s="2" t="inlineStr">
        <is>
          <t>Verhuurd appartement begane grond met tuin</t>
        </is>
      </c>
      <c r="R33" s="2" t="inlineStr">
        <is>
          <t>https://www.beleggingspanden.nl/nl/nieuw-aanbod/week-9-2026</t>
        </is>
      </c>
    </row>
    <row r="34">
      <c r="A34" s="2" t="n">
        <v>33</v>
      </c>
      <c r="B34" s="2" t="n">
        <v>9</v>
      </c>
      <c r="C34" s="2" t="inlineStr"/>
      <c r="D34" s="2" t="inlineStr">
        <is>
          <t>Kamerverhuur</t>
        </is>
      </c>
      <c r="E34" s="2" t="inlineStr">
        <is>
          <t>Rotterdam</t>
        </is>
      </c>
      <c r="F34" s="2" t="inlineStr">
        <is>
          <t>Socratesstraat (3 naast elkaar gelegen appartementen), Rotterdam</t>
        </is>
      </c>
      <c r="G34" s="3" t="n">
        <v>695000</v>
      </c>
      <c r="H34" s="3" t="n">
        <v>51432</v>
      </c>
      <c r="I34" s="4">
        <f>IF(G34&gt;0,H34/G34,"")</f>
        <v/>
      </c>
      <c r="J34" s="2">
        <f>IF(I34&gt;=0.07,"ja","nee")</f>
        <v/>
      </c>
      <c r="K34" s="5">
        <f>IF(H34&gt;0,G34/H34,"")</f>
        <v/>
      </c>
      <c r="L34" s="4" t="n">
        <v>0.1071</v>
      </c>
      <c r="M34" s="3" t="n">
        <v>802493</v>
      </c>
      <c r="N34" s="3" t="n">
        <v>767819</v>
      </c>
      <c r="O34" s="3" t="n">
        <v>711554</v>
      </c>
      <c r="P34" s="2" t="inlineStr">
        <is>
          <t>B</t>
        </is>
      </c>
      <c r="Q34" s="2" t="inlineStr">
        <is>
          <t>Drie naast elkaar gelegen appartementen in kamerverhuur</t>
        </is>
      </c>
      <c r="R34" s="2" t="inlineStr">
        <is>
          <t>https://www.beleggingspanden.nl/dynamic/panden.php?pandreactie%5B%5D=5687&amp;stage=5</t>
        </is>
      </c>
    </row>
    <row r="35">
      <c r="A35" s="2" t="n">
        <v>34</v>
      </c>
      <c r="B35" s="2" t="n">
        <v>10</v>
      </c>
      <c r="C35" s="2" t="inlineStr"/>
      <c r="D35" s="2" t="inlineStr">
        <is>
          <t>Zelfstandig</t>
        </is>
      </c>
      <c r="E35" s="2" t="inlineStr">
        <is>
          <t>Rotterdam</t>
        </is>
      </c>
      <c r="F35" s="2" t="inlineStr">
        <is>
          <t>Dordtselaan 159C, Rotterdam</t>
        </is>
      </c>
      <c r="G35" s="3" t="n">
        <v>150000</v>
      </c>
      <c r="H35" s="3" t="n">
        <v>8400</v>
      </c>
      <c r="I35" s="4">
        <f>IF(G35&gt;0,H35/G35,"")</f>
        <v/>
      </c>
      <c r="J35" s="2">
        <f>IF(I35&gt;=0.07,"ja","nee")</f>
        <v/>
      </c>
      <c r="K35" s="5">
        <f>IF(H35&gt;0,G35/H35,"")</f>
        <v/>
      </c>
      <c r="L35" s="4" t="n">
        <v>0.008500000000000001</v>
      </c>
      <c r="M35" s="3" t="n">
        <v>119781</v>
      </c>
      <c r="N35" s="3" t="n">
        <v>117257</v>
      </c>
      <c r="O35" s="3" t="n"/>
      <c r="P35" s="2" t="inlineStr">
        <is>
          <t>B</t>
        </is>
      </c>
      <c r="Q35" s="2" t="inlineStr">
        <is>
          <t>Verhuurd voor onbepaalde tijd</t>
        </is>
      </c>
      <c r="R35" s="2" t="inlineStr">
        <is>
          <t>https://www.beleggingspanden.nl/nl/nieuw-aanbod/week-10-2026</t>
        </is>
      </c>
    </row>
    <row r="36">
      <c r="A36" s="2" t="n">
        <v>35</v>
      </c>
      <c r="B36" s="2" t="n">
        <v>11</v>
      </c>
      <c r="C36" s="2" t="inlineStr"/>
      <c r="D36" s="2" t="inlineStr">
        <is>
          <t>Kamerverhuur</t>
        </is>
      </c>
      <c r="E36" s="2" t="inlineStr">
        <is>
          <t>Rotterdam</t>
        </is>
      </c>
      <c r="F36" s="2" t="inlineStr">
        <is>
          <t>Lepelaarsingel 41B, Rotterdam</t>
        </is>
      </c>
      <c r="G36" s="3" t="n">
        <v>249500</v>
      </c>
      <c r="H36" s="3" t="n">
        <v>17928</v>
      </c>
      <c r="I36" s="4">
        <f>IF(G36&gt;0,H36/G36,"")</f>
        <v/>
      </c>
      <c r="J36" s="2">
        <f>IF(I36&gt;=0.07,"ja","nee")</f>
        <v/>
      </c>
      <c r="K36" s="5">
        <f>IF(H36&gt;0,G36/H36,"")</f>
        <v/>
      </c>
      <c r="L36" s="4" t="n">
        <v>0.0959</v>
      </c>
      <c r="M36" s="3" t="n">
        <v>275027</v>
      </c>
      <c r="N36" s="3" t="n">
        <v>264067</v>
      </c>
      <c r="O36" s="3" t="n">
        <v>246266</v>
      </c>
      <c r="P36" s="2" t="inlineStr">
        <is>
          <t>A</t>
        </is>
      </c>
      <c r="Q36" s="2" t="inlineStr">
        <is>
          <t>Appartement met kamerverhuurvergunning voor drie personen</t>
        </is>
      </c>
      <c r="R36" s="2" t="inlineStr">
        <is>
          <t>https://www.beleggingspanden.nl/nl/aanbod/rotterdam-lepelaarsingel-41b-16633</t>
        </is>
      </c>
    </row>
    <row r="37">
      <c r="A37" s="2" t="n">
        <v>36</v>
      </c>
      <c r="B37" s="2" t="n">
        <v>11</v>
      </c>
      <c r="C37" s="2" t="inlineStr"/>
      <c r="D37" s="2" t="inlineStr">
        <is>
          <t>Kamerverhuur</t>
        </is>
      </c>
      <c r="E37" s="2" t="inlineStr">
        <is>
          <t>Utrecht</t>
        </is>
      </c>
      <c r="F37" s="2" t="inlineStr">
        <is>
          <t>Vechtplantsoen 343, Utrecht</t>
        </is>
      </c>
      <c r="G37" s="3" t="n">
        <v>285000</v>
      </c>
      <c r="H37" s="3" t="n">
        <v>25442</v>
      </c>
      <c r="I37" s="4">
        <f>IF(G37&gt;0,H37/G37,"")</f>
        <v/>
      </c>
      <c r="J37" s="2">
        <f>IF(I37&gt;=0.07,"ja","nee")</f>
        <v/>
      </c>
      <c r="K37" s="5">
        <f>IF(H37&gt;0,G37/H37,"")</f>
        <v/>
      </c>
      <c r="L37" s="4" t="n">
        <v>0.1563</v>
      </c>
      <c r="M37" s="3" t="n">
        <v>393927</v>
      </c>
      <c r="N37" s="3" t="n">
        <v>374236</v>
      </c>
      <c r="O37" s="3" t="n">
        <v>342209</v>
      </c>
      <c r="P37" s="2" t="inlineStr">
        <is>
          <t>C</t>
        </is>
      </c>
      <c r="Q37" s="2" t="inlineStr">
        <is>
          <t>4 slaapkamers / kamerverhuur volgens frozen listing</t>
        </is>
      </c>
      <c r="R37" s="2" t="inlineStr">
        <is>
          <t>https://www.beleggingspanden.nl/nl/nieuw-aanbod/week-11-2026</t>
        </is>
      </c>
    </row>
    <row r="38">
      <c r="A38" s="2" t="n">
        <v>37</v>
      </c>
      <c r="B38" s="2" t="n">
        <v>11</v>
      </c>
      <c r="C38" s="2" t="inlineStr"/>
      <c r="D38" s="2" t="inlineStr">
        <is>
          <t>Wooncomplex</t>
        </is>
      </c>
      <c r="E38" s="2" t="inlineStr">
        <is>
          <t>Kampen</t>
        </is>
      </c>
      <c r="F38" s="2" t="inlineStr">
        <is>
          <t>Sint Jacobstraat 4-32, Kampen</t>
        </is>
      </c>
      <c r="G38" s="3" t="n">
        <v>1600000</v>
      </c>
      <c r="H38" s="3" t="n">
        <v>96051</v>
      </c>
      <c r="I38" s="4">
        <f>IF(G38&gt;0,H38/G38,"")</f>
        <v/>
      </c>
      <c r="J38" s="2">
        <f>IF(I38&gt;=0.07,"ja","nee")</f>
        <v/>
      </c>
      <c r="K38" s="5">
        <f>IF(H38&gt;0,G38/H38,"")</f>
        <v/>
      </c>
      <c r="L38" s="4" t="n">
        <v>0.0539</v>
      </c>
      <c r="M38" s="3" t="n">
        <v>1502109</v>
      </c>
      <c r="N38" s="3" t="n">
        <v>1452384</v>
      </c>
      <c r="O38" s="3" t="n">
        <v>1372027</v>
      </c>
      <c r="P38" s="2" t="inlineStr">
        <is>
          <t>B</t>
        </is>
      </c>
      <c r="Q38" s="2" t="inlineStr">
        <is>
          <t>Karakteristiek verhuurd woningcomplex</t>
        </is>
      </c>
      <c r="R38" s="2" t="inlineStr">
        <is>
          <t>https://www.beleggingspanden.nl/nl/nieuw-aanbod/week-11-2026</t>
        </is>
      </c>
    </row>
    <row r="39">
      <c r="A39" s="2" t="n">
        <v>38</v>
      </c>
      <c r="B39" s="2" t="n">
        <v>11</v>
      </c>
      <c r="C39" s="2" t="inlineStr"/>
      <c r="D39" s="2" t="inlineStr">
        <is>
          <t>Zelfstandig</t>
        </is>
      </c>
      <c r="E39" s="2" t="inlineStr">
        <is>
          <t>Den Haag</t>
        </is>
      </c>
      <c r="F39" s="2" t="inlineStr">
        <is>
          <t>Van Diepenburchstraat 43, Den Haag</t>
        </is>
      </c>
      <c r="G39" s="3" t="n">
        <v>460000</v>
      </c>
      <c r="H39" s="3" t="n">
        <v>21765</v>
      </c>
      <c r="I39" s="4">
        <f>IF(G39&gt;0,H39/G39,"")</f>
        <v/>
      </c>
      <c r="J39" s="2">
        <f>IF(I39&gt;=0.07,"ja","nee")</f>
        <v/>
      </c>
      <c r="K39" s="5">
        <f>IF(H39&gt;0,G39/H39,"")</f>
        <v/>
      </c>
      <c r="L39" s="4" t="n">
        <v>-0.0146</v>
      </c>
      <c r="M39" s="3" t="n">
        <v>335283</v>
      </c>
      <c r="N39" s="3" t="n"/>
      <c r="O39" s="3" t="n"/>
      <c r="P39" s="2" t="inlineStr">
        <is>
          <t>A</t>
        </is>
      </c>
      <c r="Q39" s="2" t="inlineStr">
        <is>
          <t>Verhuurd dubbel bovenhuis</t>
        </is>
      </c>
      <c r="R39" s="2" t="inlineStr">
        <is>
          <t>https://www.beleggingspanden.nl/nl/aanbod/den-haag-van-diepenburchstraat-43-16656</t>
        </is>
      </c>
    </row>
    <row r="40">
      <c r="A40" s="2" t="n">
        <v>39</v>
      </c>
      <c r="B40" s="2" t="n">
        <v>11</v>
      </c>
      <c r="C40" s="2" t="inlineStr"/>
      <c r="D40" s="2" t="inlineStr">
        <is>
          <t>Zelfstandig</t>
        </is>
      </c>
      <c r="E40" s="2" t="inlineStr">
        <is>
          <t>Bocholtz</t>
        </is>
      </c>
      <c r="F40" s="2" t="inlineStr">
        <is>
          <t>Julianastraat 43, Bocholtz</t>
        </is>
      </c>
      <c r="G40" s="3" t="n">
        <v>139500</v>
      </c>
      <c r="H40" s="3" t="n">
        <v>8400</v>
      </c>
      <c r="I40" s="4">
        <f>IF(G40&gt;0,H40/G40,"")</f>
        <v/>
      </c>
      <c r="J40" s="2">
        <f>IF(I40&gt;=0.07,"ja","nee")</f>
        <v/>
      </c>
      <c r="K40" s="5">
        <f>IF(H40&gt;0,G40/H40,"")</f>
        <v/>
      </c>
      <c r="L40" s="4" t="n">
        <v>0.0266</v>
      </c>
      <c r="M40" s="3" t="n">
        <v>118806</v>
      </c>
      <c r="N40" s="3" t="n">
        <v>115792</v>
      </c>
      <c r="O40" s="3" t="n">
        <v>110915</v>
      </c>
      <c r="P40" s="2" t="inlineStr">
        <is>
          <t>A</t>
        </is>
      </c>
      <c r="Q40" s="2" t="inlineStr">
        <is>
          <t>Verhuurde hoekwoning</t>
        </is>
      </c>
      <c r="R40" s="2" t="inlineStr">
        <is>
          <t>https://www.beleggingspanden.nl/nl/nieuw-aanbod/week-11-2026</t>
        </is>
      </c>
    </row>
    <row r="41">
      <c r="A41" s="2" t="n">
        <v>40</v>
      </c>
      <c r="B41" s="2" t="n">
        <v>12</v>
      </c>
      <c r="C41" s="2" t="inlineStr"/>
      <c r="D41" s="2" t="inlineStr">
        <is>
          <t>Zelfstandig</t>
        </is>
      </c>
      <c r="E41" s="2" t="inlineStr">
        <is>
          <t>Weert</t>
        </is>
      </c>
      <c r="F41" s="2" t="inlineStr">
        <is>
          <t>Louis Regoutstraat 2, Weert</t>
        </is>
      </c>
      <c r="G41" s="3" t="n">
        <v>162500</v>
      </c>
      <c r="H41" s="3" t="n">
        <v>7889</v>
      </c>
      <c r="I41" s="4">
        <f>IF(G41&gt;0,H41/G41,"")</f>
        <v/>
      </c>
      <c r="J41" s="2">
        <f>IF(I41&gt;=0.07,"ja","nee")</f>
        <v/>
      </c>
      <c r="K41" s="5">
        <f>IF(H41&gt;0,G41/H41,"")</f>
        <v/>
      </c>
      <c r="L41" s="4" t="n">
        <v>-0.0329</v>
      </c>
      <c r="M41" s="3" t="n"/>
      <c r="N41" s="3" t="n"/>
      <c r="O41" s="3" t="n"/>
      <c r="P41" s="2" t="inlineStr">
        <is>
          <t>B</t>
        </is>
      </c>
      <c r="Q41" s="2" t="inlineStr">
        <is>
          <t>Verhuurd appartement</t>
        </is>
      </c>
      <c r="R41" s="2" t="inlineStr">
        <is>
          <t>https://www.beleggingspanden.nl/nl/nieuw-aanbod/week-12-2026</t>
        </is>
      </c>
    </row>
    <row r="42">
      <c r="A42" s="2" t="n">
        <v>41</v>
      </c>
      <c r="B42" s="2" t="n">
        <v>12</v>
      </c>
      <c r="C42" s="2" t="inlineStr"/>
      <c r="D42" s="2" t="inlineStr">
        <is>
          <t>Overig</t>
        </is>
      </c>
      <c r="E42" s="2" t="inlineStr">
        <is>
          <t>Amsterdam</t>
        </is>
      </c>
      <c r="F42" s="2" t="inlineStr">
        <is>
          <t>Woestduinstraat 31-H &amp; 31-1, Amsterdam</t>
        </is>
      </c>
      <c r="G42" s="3" t="n">
        <v>1500000</v>
      </c>
      <c r="H42" s="3" t="n">
        <v>5995</v>
      </c>
      <c r="I42" s="4">
        <f>IF(G42&gt;0,H42/G42,"")</f>
        <v/>
      </c>
      <c r="J42" s="2">
        <f>IF(I42&gt;=0.07,"ja","nee")</f>
        <v/>
      </c>
      <c r="K42" s="5">
        <f>IF(H42&gt;0,G42/H42,"")</f>
        <v/>
      </c>
      <c r="L42" s="4" t="n"/>
      <c r="M42" s="3" t="n"/>
      <c r="N42" s="3" t="n"/>
      <c r="O42" s="3" t="n"/>
      <c r="P42" s="2" t="inlineStr">
        <is>
          <t>A</t>
        </is>
      </c>
      <c r="Q42" s="2" t="inlineStr">
        <is>
          <t>31-H verhuurd; 31-1 leeg bij aanbieding</t>
        </is>
      </c>
      <c r="R42" s="2" t="inlineStr">
        <is>
          <t>https://www.fundainbusiness.nl/belegging/amsterdam/object-43388533-woestduinstraat-31-h/</t>
        </is>
      </c>
    </row>
    <row r="43">
      <c r="A43" s="2" t="n">
        <v>42</v>
      </c>
      <c r="B43" s="2" t="n">
        <v>12</v>
      </c>
      <c r="C43" s="2" t="inlineStr"/>
      <c r="D43" s="2" t="inlineStr">
        <is>
          <t>Zelfstandig</t>
        </is>
      </c>
      <c r="E43" s="2" t="inlineStr">
        <is>
          <t>Montfoort</t>
        </is>
      </c>
      <c r="F43" s="2" t="inlineStr">
        <is>
          <t>Lange Kerkstraat 18, Montfoort</t>
        </is>
      </c>
      <c r="G43" s="3" t="n">
        <v>139000</v>
      </c>
      <c r="H43" s="3" t="n">
        <v>8100</v>
      </c>
      <c r="I43" s="4">
        <f>IF(G43&gt;0,H43/G43,"")</f>
        <v/>
      </c>
      <c r="J43" s="2">
        <f>IF(I43&gt;=0.07,"ja","nee")</f>
        <v/>
      </c>
      <c r="K43" s="5">
        <f>IF(H43&gt;0,G43/H43,"")</f>
        <v/>
      </c>
      <c r="L43" s="4" t="n">
        <v>0.0162</v>
      </c>
      <c r="M43" s="3" t="n">
        <v>114020</v>
      </c>
      <c r="N43" s="3" t="n">
        <v>111405</v>
      </c>
      <c r="O43" s="3" t="n"/>
      <c r="P43" s="2" t="inlineStr">
        <is>
          <t>A</t>
        </is>
      </c>
      <c r="Q43" s="2" t="inlineStr">
        <is>
          <t>Verhuurd appartement met uitpondpotentie</t>
        </is>
      </c>
      <c r="R43" s="2" t="inlineStr">
        <is>
          <t>https://www.beleggingspanden.nl/nl/nieuw-aanbod/week-12-2026</t>
        </is>
      </c>
    </row>
    <row r="44">
      <c r="A44" s="2" t="n">
        <v>43</v>
      </c>
      <c r="B44" s="2" t="n">
        <v>12</v>
      </c>
      <c r="C44" s="2" t="inlineStr"/>
      <c r="D44" s="2" t="inlineStr">
        <is>
          <t>Wooncomplex</t>
        </is>
      </c>
      <c r="E44" s="2" t="inlineStr">
        <is>
          <t>Amsterdam</t>
        </is>
      </c>
      <c r="F44" s="2" t="inlineStr">
        <is>
          <t>Bilderdijkstraat 194-1, 194-2 &amp; 194-3, Amsterdam</t>
        </is>
      </c>
      <c r="G44" s="3" t="n">
        <v>1450000</v>
      </c>
      <c r="H44" s="3" t="n">
        <v>56907</v>
      </c>
      <c r="I44" s="4">
        <f>IF(G44&gt;0,H44/G44,"")</f>
        <v/>
      </c>
      <c r="J44" s="2">
        <f>IF(I44&gt;=0.07,"ja","nee")</f>
        <v/>
      </c>
      <c r="K44" s="5">
        <f>IF(H44&gt;0,G44/H44,"")</f>
        <v/>
      </c>
      <c r="L44" s="4" t="n">
        <v>-0.0579</v>
      </c>
      <c r="M44" s="3" t="n"/>
      <c r="N44" s="3" t="n"/>
      <c r="O44" s="3" t="n"/>
      <c r="P44" s="2" t="inlineStr">
        <is>
          <t>A</t>
        </is>
      </c>
      <c r="Q44" s="2" t="inlineStr">
        <is>
          <t>3 zelfstandige verhuurde appartementen</t>
        </is>
      </c>
      <c r="R44" s="2" t="inlineStr">
        <is>
          <t>https://huispedia.nl/amsterdam/1053le/bilderdijkstraat/194-3</t>
        </is>
      </c>
    </row>
    <row r="45">
      <c r="A45" s="2" t="n">
        <v>44</v>
      </c>
      <c r="B45" s="2" t="n">
        <v>12</v>
      </c>
      <c r="C45" s="2" t="inlineStr"/>
      <c r="D45" s="2" t="inlineStr">
        <is>
          <t>Wooncomplex</t>
        </is>
      </c>
      <c r="E45" s="2" t="inlineStr">
        <is>
          <t>Berg en Dal</t>
        </is>
      </c>
      <c r="F45" s="2" t="inlineStr">
        <is>
          <t>Dorpsstraat 34, Groesbeek</t>
        </is>
      </c>
      <c r="G45" s="3" t="n">
        <v>350000</v>
      </c>
      <c r="H45" s="3" t="n">
        <v>21500</v>
      </c>
      <c r="I45" s="4">
        <f>IF(G45&gt;0,H45/G45,"")</f>
        <v/>
      </c>
      <c r="J45" s="2">
        <f>IF(I45&gt;=0.07,"ja","nee")</f>
        <v/>
      </c>
      <c r="K45" s="5">
        <f>IF(H45&gt;0,G45/H45,"")</f>
        <v/>
      </c>
      <c r="L45" s="4" t="n">
        <v>0.0557</v>
      </c>
      <c r="M45" s="3" t="n">
        <v>331518</v>
      </c>
      <c r="N45" s="3" t="n">
        <v>320808</v>
      </c>
      <c r="O45" s="3" t="n">
        <v>303466</v>
      </c>
      <c r="P45" s="2" t="inlineStr">
        <is>
          <t>C</t>
        </is>
      </c>
      <c r="Q45" s="2" t="inlineStr">
        <is>
          <t>Meerdere verhuurde appartementen; exacte samenstelling verder verifi&amp;#235;ren</t>
        </is>
      </c>
      <c r="R45" s="2" t="inlineStr">
        <is>
          <t>https://kadastralekaart.com/adres/groesbeek-dorpsstraat-34/0241200000058312</t>
        </is>
      </c>
    </row>
    <row r="46">
      <c r="A46" s="2" t="n">
        <v>45</v>
      </c>
      <c r="B46" s="2" t="n">
        <v>12</v>
      </c>
      <c r="C46" s="2" t="inlineStr"/>
      <c r="D46" s="2" t="inlineStr">
        <is>
          <t>Wooncomplex</t>
        </is>
      </c>
      <c r="E46" s="2" t="inlineStr">
        <is>
          <t>Amsterdam</t>
        </is>
      </c>
      <c r="F46" s="2" t="inlineStr">
        <is>
          <t>Haarlemmerweg 209, Amsterdam</t>
        </is>
      </c>
      <c r="G46" s="3" t="n">
        <v>1325000</v>
      </c>
      <c r="H46" s="3" t="n">
        <v>78738</v>
      </c>
      <c r="I46" s="4">
        <f>IF(G46&gt;0,H46/G46,"")</f>
        <v/>
      </c>
      <c r="J46" s="2">
        <f>IF(I46&gt;=0.07,"ja","nee")</f>
        <v/>
      </c>
      <c r="K46" s="5">
        <f>IF(H46&gt;0,G46/H46,"")</f>
        <v/>
      </c>
      <c r="L46" s="4" t="n">
        <v>0.0511</v>
      </c>
      <c r="M46" s="3" t="n">
        <v>1230282</v>
      </c>
      <c r="N46" s="3" t="n">
        <v>1190420</v>
      </c>
      <c r="O46" s="3" t="n">
        <v>1126013</v>
      </c>
      <c r="P46" s="2" t="inlineStr">
        <is>
          <t>B</t>
        </is>
      </c>
      <c r="Q46" s="2" t="inlineStr">
        <is>
          <t>Geheel woonpand op eigen grond met huuroptimalisatie</t>
        </is>
      </c>
      <c r="R46" s="2" t="inlineStr">
        <is>
          <t>https://www.beleggingspanden.nl/nl/aanbod/amsterdam-haarlemmerweg-209-16669</t>
        </is>
      </c>
    </row>
    <row r="47">
      <c r="A47" s="2" t="n">
        <v>46</v>
      </c>
      <c r="B47" s="2" t="n">
        <v>12</v>
      </c>
      <c r="C47" s="2" t="inlineStr"/>
      <c r="D47" s="2" t="inlineStr">
        <is>
          <t>Zelfstandig</t>
        </is>
      </c>
      <c r="E47" s="2" t="inlineStr">
        <is>
          <t>Hilversum</t>
        </is>
      </c>
      <c r="F47" s="2" t="inlineStr">
        <is>
          <t>C. Evertsenstraat 185, Hilversum</t>
        </is>
      </c>
      <c r="G47" s="3" t="n">
        <v>250000</v>
      </c>
      <c r="H47" s="3" t="n">
        <v>14412</v>
      </c>
      <c r="I47" s="4">
        <f>IF(G47&gt;0,H47/G47,"")</f>
        <v/>
      </c>
      <c r="J47" s="2">
        <f>IF(I47&gt;=0.07,"ja","nee")</f>
        <v/>
      </c>
      <c r="K47" s="5">
        <f>IF(H47&gt;0,G47/H47,"")</f>
        <v/>
      </c>
      <c r="L47" s="4" t="n">
        <v>0.0349</v>
      </c>
      <c r="M47" s="3" t="n">
        <v>219536</v>
      </c>
      <c r="N47" s="3" t="n">
        <v>213556</v>
      </c>
      <c r="O47" s="3" t="n">
        <v>203882</v>
      </c>
      <c r="P47" s="2" t="inlineStr">
        <is>
          <t>B</t>
        </is>
      </c>
      <c r="Q47" s="2" t="inlineStr">
        <is>
          <t>Verhuurd appartement</t>
        </is>
      </c>
      <c r="R47" s="2" t="inlineStr">
        <is>
          <t>https://www.beleggingspanden.nl/nl/nieuw-aanbod/week-12-2026</t>
        </is>
      </c>
    </row>
    <row r="48">
      <c r="A48" s="2" t="n">
        <v>47</v>
      </c>
      <c r="B48" s="2" t="n">
        <v>12</v>
      </c>
      <c r="C48" s="2" t="inlineStr"/>
      <c r="D48" s="2" t="inlineStr">
        <is>
          <t>Wooncomplex</t>
        </is>
      </c>
      <c r="E48" s="2" t="inlineStr">
        <is>
          <t>Meppel</t>
        </is>
      </c>
      <c r="F48" s="2" t="inlineStr">
        <is>
          <t>Koekoekstraat 4-14, Meppel</t>
        </is>
      </c>
      <c r="G48" s="3" t="n">
        <v>1250000</v>
      </c>
      <c r="H48" s="3" t="n">
        <v>62480</v>
      </c>
      <c r="I48" s="4">
        <f>IF(G48&gt;0,H48/G48,"")</f>
        <v/>
      </c>
      <c r="J48" s="2">
        <f>IF(I48&gt;=0.07,"ja","nee")</f>
        <v/>
      </c>
      <c r="K48" s="5">
        <f>IF(H48&gt;0,G48/H48,"")</f>
        <v/>
      </c>
      <c r="L48" s="4" t="n">
        <v>0.0057</v>
      </c>
      <c r="M48" s="3" t="n">
        <v>974047</v>
      </c>
      <c r="N48" s="3" t="n">
        <v>953131</v>
      </c>
      <c r="O48" s="3" t="n">
        <v>919597</v>
      </c>
      <c r="P48" s="2" t="inlineStr">
        <is>
          <t>A</t>
        </is>
      </c>
      <c r="Q48" s="2" t="inlineStr">
        <is>
          <t>Acht verhuurde woningen met uitpondpotentie</t>
        </is>
      </c>
      <c r="R48" s="2" t="inlineStr">
        <is>
          <t>https://www.beleggingspanden.nl/nl/aanbod/meppel-koekoekstraat-4-14-16680</t>
        </is>
      </c>
    </row>
    <row r="49">
      <c r="A49" s="2" t="n">
        <v>48</v>
      </c>
      <c r="B49" s="2" t="n">
        <v>12</v>
      </c>
      <c r="C49" s="2" t="inlineStr"/>
      <c r="D49" s="2" t="inlineStr">
        <is>
          <t>Zelfstandig</t>
        </is>
      </c>
      <c r="E49" s="2" t="inlineStr">
        <is>
          <t>Noordwijk</t>
        </is>
      </c>
      <c r="F49" s="2" t="inlineStr">
        <is>
          <t>Clusiusweg 80, Noordwijk</t>
        </is>
      </c>
      <c r="G49" s="3" t="n">
        <v>450000</v>
      </c>
      <c r="H49" s="3" t="n">
        <v>23735</v>
      </c>
      <c r="I49" s="4">
        <f>IF(G49&gt;0,H49/G49,"")</f>
        <v/>
      </c>
      <c r="J49" s="2">
        <f>IF(I49&gt;=0.07,"ja","nee")</f>
        <v/>
      </c>
      <c r="K49" s="5">
        <f>IF(H49&gt;0,G49/H49,"")</f>
        <v/>
      </c>
      <c r="L49" s="4" t="n">
        <v>0.0158</v>
      </c>
      <c r="M49" s="3" t="n">
        <v>366421</v>
      </c>
      <c r="N49" s="3" t="n">
        <v>357837</v>
      </c>
      <c r="O49" s="3" t="n">
        <v>344016</v>
      </c>
      <c r="P49" s="2" t="inlineStr">
        <is>
          <t>B</t>
        </is>
      </c>
      <c r="Q49" s="2" t="inlineStr">
        <is>
          <t>Verhuurde eengezinswoning</t>
        </is>
      </c>
      <c r="R49" s="2" t="inlineStr">
        <is>
          <t>https://www.beleggingspanden.nl/nl/nieuw-aanbod/week-12-2026</t>
        </is>
      </c>
    </row>
    <row r="50">
      <c r="A50" s="2" t="n">
        <v>49</v>
      </c>
      <c r="B50" s="2" t="n">
        <v>13</v>
      </c>
      <c r="C50" s="2" t="inlineStr"/>
      <c r="D50" s="2" t="inlineStr">
        <is>
          <t>Kamerverhuur</t>
        </is>
      </c>
      <c r="E50" s="2" t="inlineStr">
        <is>
          <t>Roosendaal</t>
        </is>
      </c>
      <c r="F50" s="2" t="inlineStr">
        <is>
          <t>Wouwbaan 230, Roosendaal</t>
        </is>
      </c>
      <c r="G50" s="3" t="n">
        <v>435000</v>
      </c>
      <c r="H50" s="3" t="n">
        <v>30600</v>
      </c>
      <c r="I50" s="4">
        <f>IF(G50&gt;0,H50/G50,"")</f>
        <v/>
      </c>
      <c r="J50" s="2">
        <f>IF(I50&gt;=0.07,"ja","nee")</f>
        <v/>
      </c>
      <c r="K50" s="5">
        <f>IF(H50&gt;0,G50/H50,"")</f>
        <v/>
      </c>
      <c r="L50" s="4" t="n">
        <v>0.09279999999999999</v>
      </c>
      <c r="M50" s="3" t="n">
        <v>474845</v>
      </c>
      <c r="N50" s="3" t="n">
        <v>455796</v>
      </c>
      <c r="O50" s="3" t="n">
        <v>424892</v>
      </c>
      <c r="P50" s="2" t="inlineStr">
        <is>
          <t>A</t>
        </is>
      </c>
      <c r="Q50" s="2" t="inlineStr">
        <is>
          <t>4 bewoners / kamers; huur &amp;#8364;2.550 per maand</t>
        </is>
      </c>
      <c r="R50" s="2" t="inlineStr">
        <is>
          <t>https://www.beleggingspanden.nl/nl/nieuw-aanbod/week-13-2026</t>
        </is>
      </c>
    </row>
    <row r="51">
      <c r="A51" s="2" t="n">
        <v>50</v>
      </c>
      <c r="B51" s="2" t="n">
        <v>13</v>
      </c>
      <c r="C51" s="2" t="inlineStr"/>
      <c r="D51" s="2" t="inlineStr">
        <is>
          <t>Kamerverhuur</t>
        </is>
      </c>
      <c r="E51" s="2" t="inlineStr">
        <is>
          <t>Amsterdam</t>
        </is>
      </c>
      <c r="F51" s="2" t="inlineStr">
        <is>
          <t>Thorn Prikkerstraat 6, Amsterdam</t>
        </is>
      </c>
      <c r="G51" s="3" t="n">
        <v>550000</v>
      </c>
      <c r="H51" s="3" t="n">
        <v>31320</v>
      </c>
      <c r="I51" s="4">
        <f>IF(G51&gt;0,H51/G51,"")</f>
        <v/>
      </c>
      <c r="J51" s="2">
        <f>IF(I51&gt;=0.07,"ja","nee")</f>
        <v/>
      </c>
      <c r="K51" s="5">
        <f>IF(H51&gt;0,G51/H51,"")</f>
        <v/>
      </c>
      <c r="L51" s="4" t="n">
        <v>0.0376</v>
      </c>
      <c r="M51" s="3" t="n">
        <v>485713</v>
      </c>
      <c r="N51" s="3" t="n">
        <v>471721</v>
      </c>
      <c r="O51" s="3" t="n">
        <v>449126</v>
      </c>
      <c r="P51" s="2" t="inlineStr">
        <is>
          <t>A</t>
        </is>
      </c>
      <c r="Q51" s="2" t="inlineStr">
        <is>
          <t>Vier kamers met omzettingsvergunning, erfpacht afgekocht</t>
        </is>
      </c>
      <c r="R51" s="2" t="inlineStr">
        <is>
          <t>https://www.beleggingspanden.nl/nl/aanbod/amsterdam-thorn-prikkerstraat-6-16692</t>
        </is>
      </c>
    </row>
    <row r="52">
      <c r="A52" s="2" t="n">
        <v>51</v>
      </c>
      <c r="B52" s="2" t="n">
        <v>13</v>
      </c>
      <c r="C52" s="2" t="inlineStr"/>
      <c r="D52" s="2" t="inlineStr">
        <is>
          <t>Kamerverhuur</t>
        </is>
      </c>
      <c r="E52" s="2" t="inlineStr">
        <is>
          <t>Delft</t>
        </is>
      </c>
      <c r="F52" s="2" t="inlineStr">
        <is>
          <t>Prins Mauritsstraat 33, Delft</t>
        </is>
      </c>
      <c r="G52" s="3" t="n">
        <v>430000</v>
      </c>
      <c r="H52" s="3" t="n">
        <v>28968</v>
      </c>
      <c r="I52" s="4">
        <f>IF(G52&gt;0,H52/G52,"")</f>
        <v/>
      </c>
      <c r="J52" s="2">
        <f>IF(I52&gt;=0.07,"ja","nee")</f>
        <v/>
      </c>
      <c r="K52" s="5">
        <f>IF(H52&gt;0,G52/H52,"")</f>
        <v/>
      </c>
      <c r="L52" s="4" t="n">
        <v>0.0813</v>
      </c>
      <c r="M52" s="3" t="n">
        <v>449104</v>
      </c>
      <c r="N52" s="3" t="n">
        <v>432091</v>
      </c>
      <c r="O52" s="3" t="n">
        <v>404506</v>
      </c>
      <c r="P52" s="2" t="inlineStr">
        <is>
          <t>A</t>
        </is>
      </c>
      <c r="Q52" s="2" t="inlineStr">
        <is>
          <t>Kamerverhuurpand label A, huurpotentie volgens WWS</t>
        </is>
      </c>
      <c r="R52" s="2" t="inlineStr">
        <is>
          <t>https://www.beleggingspanden.nl/nl/aanbod/delft-prins-mauritsstraat-33-16695</t>
        </is>
      </c>
    </row>
    <row r="53">
      <c r="A53" s="2" t="n">
        <v>52</v>
      </c>
      <c r="B53" s="2" t="n">
        <v>13</v>
      </c>
      <c r="C53" s="2" t="inlineStr"/>
      <c r="D53" s="2" t="inlineStr">
        <is>
          <t>Kamerverhuur</t>
        </is>
      </c>
      <c r="E53" s="2" t="inlineStr">
        <is>
          <t>Nieuwegein</t>
        </is>
      </c>
      <c r="F53" s="2" t="inlineStr">
        <is>
          <t>Havezatedrift 57, Nieuwegein</t>
        </is>
      </c>
      <c r="G53" s="3" t="n">
        <v>320000</v>
      </c>
      <c r="H53" s="3" t="n">
        <v>26832</v>
      </c>
      <c r="I53" s="4">
        <f>IF(G53&gt;0,H53/G53,"")</f>
        <v/>
      </c>
      <c r="J53" s="2">
        <f>IF(I53&gt;=0.07,"ja","nee")</f>
        <v/>
      </c>
      <c r="K53" s="5">
        <f>IF(H53&gt;0,G53/H53,"")</f>
        <v/>
      </c>
      <c r="L53" s="4" t="n">
        <v>0.1393</v>
      </c>
      <c r="M53" s="3" t="n">
        <v>415776</v>
      </c>
      <c r="N53" s="3" t="n">
        <v>395971</v>
      </c>
      <c r="O53" s="3" t="n">
        <v>363775</v>
      </c>
      <c r="P53" s="2" t="inlineStr">
        <is>
          <t>B</t>
        </is>
      </c>
      <c r="Q53" s="2" t="inlineStr">
        <is>
          <t>Kamerverhuurpand; overgangsrecht genoemd</t>
        </is>
      </c>
      <c r="R53" s="2" t="inlineStr">
        <is>
          <t>https://www.beleggingspanden.nl/nl/nieuw-aanbod/week-13-2026</t>
        </is>
      </c>
    </row>
    <row r="54">
      <c r="A54" s="2" t="n">
        <v>53</v>
      </c>
      <c r="B54" s="2" t="n">
        <v>13</v>
      </c>
      <c r="C54" s="2" t="inlineStr"/>
      <c r="D54" s="2" t="inlineStr">
        <is>
          <t>Zelfstandig</t>
        </is>
      </c>
      <c r="E54" s="2" t="inlineStr">
        <is>
          <t>Leidschendam-Voorburg</t>
        </is>
      </c>
      <c r="F54" s="2" t="inlineStr">
        <is>
          <t>Brinnolaan 3, Voorburg</t>
        </is>
      </c>
      <c r="G54" s="3" t="n">
        <v>210000</v>
      </c>
      <c r="H54" s="3" t="n">
        <v>14990</v>
      </c>
      <c r="I54" s="4">
        <f>IF(G54&gt;0,H54/G54,"")</f>
        <v/>
      </c>
      <c r="J54" s="2">
        <f>IF(I54&gt;=0.07,"ja","nee")</f>
        <v/>
      </c>
      <c r="K54" s="5">
        <f>IF(H54&gt;0,G54/H54,"")</f>
        <v/>
      </c>
      <c r="L54" s="4" t="n">
        <v>0.0914</v>
      </c>
      <c r="M54" s="3" t="n">
        <v>227512</v>
      </c>
      <c r="N54" s="3" t="n">
        <v>218661</v>
      </c>
      <c r="O54" s="3" t="n">
        <v>204283</v>
      </c>
      <c r="P54" s="2" t="inlineStr">
        <is>
          <t>C</t>
        </is>
      </c>
      <c r="Q54" s="2" t="inlineStr">
        <is>
          <t>Frozen week-13 huur &amp;#8364;14.990; latere platformweergave wijkt af</t>
        </is>
      </c>
      <c r="R54" s="2" t="inlineStr">
        <is>
          <t>https://huispedia.nl/voorburg/2273hv/brinnolaan/3</t>
        </is>
      </c>
    </row>
    <row r="55">
      <c r="A55" s="2" t="n">
        <v>54</v>
      </c>
      <c r="B55" s="2" t="n">
        <v>13</v>
      </c>
      <c r="C55" s="2" t="inlineStr"/>
      <c r="D55" s="2" t="inlineStr">
        <is>
          <t>Wooncomplex</t>
        </is>
      </c>
      <c r="E55" s="2" t="inlineStr">
        <is>
          <t>Sittard-Geleen</t>
        </is>
      </c>
      <c r="F55" s="2" t="inlineStr">
        <is>
          <t>Burgemeester Lemmensstraat 88-94, Geleen</t>
        </is>
      </c>
      <c r="G55" s="3" t="n">
        <v>2000000</v>
      </c>
      <c r="H55" s="3" t="n">
        <v>120122</v>
      </c>
      <c r="I55" s="4">
        <f>IF(G55&gt;0,H55/G55,"")</f>
        <v/>
      </c>
      <c r="J55" s="2">
        <f>IF(I55&gt;=0.07,"ja","nee")</f>
        <v/>
      </c>
      <c r="K55" s="5">
        <f>IF(H55&gt;0,G55/H55,"")</f>
        <v/>
      </c>
      <c r="L55" s="4" t="n">
        <v>0.0543</v>
      </c>
      <c r="M55" s="3" t="n">
        <v>1879931</v>
      </c>
      <c r="N55" s="3" t="n">
        <v>1817428</v>
      </c>
      <c r="O55" s="3" t="n">
        <v>1716427</v>
      </c>
      <c r="P55" s="2" t="inlineStr">
        <is>
          <t>A</t>
        </is>
      </c>
      <c r="Q55" s="2" t="inlineStr">
        <is>
          <t>Zes NOM-woningen met langjarig huurcontract</t>
        </is>
      </c>
      <c r="R55" s="2" t="inlineStr">
        <is>
          <t>https://www.beleggingspanden.nl/nl/aanbod/sittard-geleen-burg-lemmensstraat-88-94-16701</t>
        </is>
      </c>
    </row>
    <row r="56">
      <c r="A56" s="2" t="n">
        <v>55</v>
      </c>
      <c r="B56" s="2" t="n">
        <v>16</v>
      </c>
      <c r="C56" s="2" t="inlineStr"/>
      <c r="D56" s="2" t="inlineStr">
        <is>
          <t>Zelfstandig</t>
        </is>
      </c>
      <c r="E56" s="2" t="inlineStr">
        <is>
          <t>Den Haag</t>
        </is>
      </c>
      <c r="F56" s="2" t="inlineStr">
        <is>
          <t>Juliana van Stolberglaan 288, Den Haag</t>
        </is>
      </c>
      <c r="G56" s="3" t="n">
        <v>459000</v>
      </c>
      <c r="H56" s="3" t="n">
        <v>27540</v>
      </c>
      <c r="I56" s="4">
        <f>IF(G56&gt;0,H56/G56,"")</f>
        <v/>
      </c>
      <c r="J56" s="2">
        <f>IF(I56&gt;=0.07,"ja","nee")</f>
        <v/>
      </c>
      <c r="K56" s="5">
        <f>IF(H56&gt;0,G56/H56,"")</f>
        <v/>
      </c>
      <c r="L56" s="4" t="n">
        <v>0.0508</v>
      </c>
      <c r="M56" s="3" t="n">
        <v>426445</v>
      </c>
      <c r="N56" s="3" t="n">
        <v>412975</v>
      </c>
      <c r="O56" s="3" t="n">
        <v>391185</v>
      </c>
      <c r="P56" s="2" t="inlineStr">
        <is>
          <t>B</t>
        </is>
      </c>
      <c r="Q56" s="2" t="inlineStr">
        <is>
          <t>Tijdelijk verhuurde bovenwoning; latere leegoplevering mogelijk</t>
        </is>
      </c>
      <c r="R56" s="2" t="inlineStr">
        <is>
          <t>https://www.beleggingspanden.nl/nl/nieuw-aanbod/week-16-2026</t>
        </is>
      </c>
    </row>
    <row r="57">
      <c r="A57" s="2" t="n">
        <v>56</v>
      </c>
      <c r="B57" s="2" t="n">
        <v>16</v>
      </c>
      <c r="C57" s="2" t="inlineStr"/>
      <c r="D57" s="2" t="inlineStr">
        <is>
          <t>Zelfstandig</t>
        </is>
      </c>
      <c r="E57" s="2" t="inlineStr">
        <is>
          <t>Brielle</t>
        </is>
      </c>
      <c r="F57" s="2" t="inlineStr">
        <is>
          <t>Hoogaars 30, Brielle</t>
        </is>
      </c>
      <c r="G57" s="3" t="n">
        <v>210000</v>
      </c>
      <c r="H57" s="3" t="n">
        <v>8942</v>
      </c>
      <c r="I57" s="4">
        <f>IF(G57&gt;0,H57/G57,"")</f>
        <v/>
      </c>
      <c r="J57" s="2">
        <f>IF(I57&gt;=0.07,"ja","nee")</f>
        <v/>
      </c>
      <c r="K57" s="5">
        <f>IF(H57&gt;0,G57/H57,"")</f>
        <v/>
      </c>
      <c r="L57" s="4" t="n">
        <v>-0.06320000000000001</v>
      </c>
      <c r="M57" s="3" t="n"/>
      <c r="N57" s="3" t="n"/>
      <c r="O57" s="3" t="n"/>
      <c r="P57" s="2" t="inlineStr">
        <is>
          <t>B</t>
        </is>
      </c>
      <c r="Q57" s="2" t="inlineStr">
        <is>
          <t>Verhuurde drive-in woning</t>
        </is>
      </c>
      <c r="R57" s="2" t="inlineStr">
        <is>
          <t>https://www.beleggingspanden.nl/nl/nieuw-aanbod/week-16-2026</t>
        </is>
      </c>
    </row>
    <row r="58">
      <c r="A58" s="2" t="n">
        <v>57</v>
      </c>
      <c r="B58" s="2" t="n">
        <v>16</v>
      </c>
      <c r="C58" s="2" t="inlineStr"/>
      <c r="D58" s="2" t="inlineStr">
        <is>
          <t>Zelfstandig</t>
        </is>
      </c>
      <c r="E58" s="2" t="inlineStr">
        <is>
          <t>Winterswijk</t>
        </is>
      </c>
      <c r="F58" s="2" t="inlineStr">
        <is>
          <t>Vredenseweg 85, Winterswijk</t>
        </is>
      </c>
      <c r="G58" s="3" t="n">
        <v>200000</v>
      </c>
      <c r="H58" s="3" t="n">
        <v>9300</v>
      </c>
      <c r="I58" s="4">
        <f>IF(G58&gt;0,H58/G58,"")</f>
        <v/>
      </c>
      <c r="J58" s="2">
        <f>IF(I58&gt;=0.07,"ja","nee")</f>
        <v/>
      </c>
      <c r="K58" s="5">
        <f>IF(H58&gt;0,G58/H58,"")</f>
        <v/>
      </c>
      <c r="L58" s="4" t="n">
        <v>-0.0364</v>
      </c>
      <c r="M58" s="3" t="n"/>
      <c r="N58" s="3" t="n"/>
      <c r="O58" s="3" t="n"/>
      <c r="P58" s="2" t="inlineStr">
        <is>
          <t>B</t>
        </is>
      </c>
      <c r="Q58" s="2" t="inlineStr">
        <is>
          <t>Verhuurde woning onder leegwaarde</t>
        </is>
      </c>
      <c r="R58" s="2" t="inlineStr">
        <is>
          <t>https://www.beleggingspanden.nl/nl/aanbod/winterswijk-vredenseweg-85-16737</t>
        </is>
      </c>
    </row>
    <row r="59">
      <c r="A59" s="2" t="n">
        <v>58</v>
      </c>
      <c r="B59" s="2" t="n">
        <v>16</v>
      </c>
      <c r="C59" s="2" t="inlineStr"/>
      <c r="D59" s="2" t="inlineStr">
        <is>
          <t>Zelfstandig</t>
        </is>
      </c>
      <c r="E59" s="2" t="inlineStr">
        <is>
          <t>Rotterdam</t>
        </is>
      </c>
      <c r="F59" s="2" t="inlineStr">
        <is>
          <t>West-Varkenoordseweg 117, Rotterdam</t>
        </is>
      </c>
      <c r="G59" s="3" t="n">
        <v>280000</v>
      </c>
      <c r="H59" s="3" t="n">
        <v>13342</v>
      </c>
      <c r="I59" s="4">
        <f>IF(G59&gt;0,H59/G59,"")</f>
        <v/>
      </c>
      <c r="J59" s="2">
        <f>IF(I59&gt;=0.07,"ja","nee")</f>
        <v/>
      </c>
      <c r="K59" s="5">
        <f>IF(H59&gt;0,G59/H59,"")</f>
        <v/>
      </c>
      <c r="L59" s="4" t="n">
        <v>-0.0188</v>
      </c>
      <c r="M59" s="3" t="n"/>
      <c r="N59" s="3" t="n"/>
      <c r="O59" s="3" t="n"/>
      <c r="P59" s="2" t="inlineStr">
        <is>
          <t>B</t>
        </is>
      </c>
      <c r="Q59" s="2" t="inlineStr">
        <is>
          <t>Verhuurd appartement met directe huur</t>
        </is>
      </c>
      <c r="R59" s="2" t="inlineStr">
        <is>
          <t>https://www.beleggingspanden.nl/nl/nieuw-aanbod/week-16-2026</t>
        </is>
      </c>
    </row>
    <row r="60">
      <c r="A60" s="2" t="n">
        <v>59</v>
      </c>
      <c r="B60" s="2" t="n">
        <v>16</v>
      </c>
      <c r="C60" s="2" t="inlineStr"/>
      <c r="D60" s="2" t="inlineStr">
        <is>
          <t>Zelfstandig</t>
        </is>
      </c>
      <c r="E60" s="2" t="inlineStr">
        <is>
          <t>IJsselmuiden</t>
        </is>
      </c>
      <c r="F60" s="2" t="inlineStr">
        <is>
          <t>Sportlaan 12, IJsselmuiden</t>
        </is>
      </c>
      <c r="G60" s="3" t="n">
        <v>255000</v>
      </c>
      <c r="H60" s="3" t="n">
        <v>12000</v>
      </c>
      <c r="I60" s="4">
        <f>IF(G60&gt;0,H60/G60,"")</f>
        <v/>
      </c>
      <c r="J60" s="2">
        <f>IF(I60&gt;=0.07,"ja","nee")</f>
        <v/>
      </c>
      <c r="K60" s="5">
        <f>IF(H60&gt;0,G60/H60,"")</f>
        <v/>
      </c>
      <c r="L60" s="4" t="n">
        <v>-0.0246</v>
      </c>
      <c r="M60" s="3" t="n"/>
      <c r="N60" s="3" t="n"/>
      <c r="O60" s="3" t="n"/>
      <c r="P60" s="2" t="inlineStr">
        <is>
          <t>B</t>
        </is>
      </c>
      <c r="Q60" s="2" t="inlineStr">
        <is>
          <t>Verhuurde eengezinswoning</t>
        </is>
      </c>
      <c r="R60" s="2" t="inlineStr">
        <is>
          <t>https://www.beleggingspanden.nl/nl/nieuw-aanbod/week-16-2026</t>
        </is>
      </c>
    </row>
    <row r="61">
      <c r="A61" s="2" t="n">
        <v>60</v>
      </c>
      <c r="B61" s="2" t="n">
        <v>16</v>
      </c>
      <c r="C61" s="2" t="inlineStr"/>
      <c r="D61" s="2" t="inlineStr">
        <is>
          <t>Kamerverhuur</t>
        </is>
      </c>
      <c r="E61" s="2" t="inlineStr">
        <is>
          <t>Vaals</t>
        </is>
      </c>
      <c r="F61" s="2" t="inlineStr">
        <is>
          <t>Koperstraat 4, Vaals</t>
        </is>
      </c>
      <c r="G61" s="3" t="n">
        <v>3319660</v>
      </c>
      <c r="H61" s="3" t="n">
        <v>194000</v>
      </c>
      <c r="I61" s="4">
        <f>IF(G61&gt;0,H61/G61,"")</f>
        <v/>
      </c>
      <c r="J61" s="2">
        <f>IF(I61&gt;=0.07,"ja","nee")</f>
        <v/>
      </c>
      <c r="K61" s="5">
        <f>IF(H61&gt;0,G61/H61,"")</f>
        <v/>
      </c>
      <c r="L61" s="4" t="n">
        <v>0.0476</v>
      </c>
      <c r="M61" s="3" t="n">
        <v>3038979</v>
      </c>
      <c r="N61" s="3" t="n">
        <v>2942123</v>
      </c>
      <c r="O61" s="3" t="n">
        <v>2785750</v>
      </c>
      <c r="P61" s="2" t="inlineStr">
        <is>
          <t>B</t>
        </is>
      </c>
      <c r="Q61" s="2" t="inlineStr">
        <is>
          <t>Studentencomplex met 23 units</t>
        </is>
      </c>
      <c r="R61" s="2" t="inlineStr">
        <is>
          <t>https://www.beleggingspanden.nl/nl/nieuw-aanbod/week-16-2026</t>
        </is>
      </c>
    </row>
    <row r="62">
      <c r="A62" s="2" t="n">
        <v>61</v>
      </c>
      <c r="B62" s="2" t="n">
        <v>17</v>
      </c>
      <c r="C62" s="2" t="inlineStr"/>
      <c r="D62" s="2" t="inlineStr">
        <is>
          <t>Wooncomplex</t>
        </is>
      </c>
      <c r="E62" s="2" t="inlineStr">
        <is>
          <t>Amsterdam</t>
        </is>
      </c>
      <c r="F62" s="2" t="inlineStr">
        <is>
          <t>Adres niet publiek vermeld, Amsterdam</t>
        </is>
      </c>
      <c r="G62" s="3" t="n">
        <v>1495000</v>
      </c>
      <c r="H62" s="3" t="n">
        <v>110508</v>
      </c>
      <c r="I62" s="4">
        <f>IF(G62&gt;0,H62/G62,"")</f>
        <v/>
      </c>
      <c r="J62" s="2">
        <f>IF(I62&gt;=0.07,"ja","nee")</f>
        <v/>
      </c>
      <c r="K62" s="5">
        <f>IF(H62&gt;0,G62/H62,"")</f>
        <v/>
      </c>
      <c r="L62" s="4" t="n">
        <v>0.1074</v>
      </c>
      <c r="M62" s="3" t="n">
        <v>1730868</v>
      </c>
      <c r="N62" s="3" t="n">
        <v>1655222</v>
      </c>
      <c r="O62" s="3" t="n">
        <v>1532519</v>
      </c>
      <c r="P62" s="2" t="inlineStr">
        <is>
          <t>C</t>
        </is>
      </c>
      <c r="Q62" s="2" t="inlineStr">
        <is>
          <t>Drie verhuurde appartementen op eigen grond</t>
        </is>
      </c>
      <c r="R62" s="2" t="inlineStr">
        <is>
          <t>https://www.beleggingspanden.nl/nl/nieuw-aanbod/week-17-2026</t>
        </is>
      </c>
    </row>
    <row r="63">
      <c r="A63" s="2" t="n">
        <v>62</v>
      </c>
      <c r="B63" s="2" t="n">
        <v>17</v>
      </c>
      <c r="C63" s="2" t="inlineStr"/>
      <c r="D63" s="2" t="inlineStr">
        <is>
          <t>Zelfstandig</t>
        </is>
      </c>
      <c r="E63" s="2" t="inlineStr">
        <is>
          <t>Amsterdam</t>
        </is>
      </c>
      <c r="F63" s="2" t="inlineStr">
        <is>
          <t>Van Woustraat 35-1, Amsterdam</t>
        </is>
      </c>
      <c r="G63" s="3" t="n">
        <v>315000</v>
      </c>
      <c r="H63" s="3" t="n">
        <v>4305</v>
      </c>
      <c r="I63" s="4">
        <f>IF(G63&gt;0,H63/G63,"")</f>
        <v/>
      </c>
      <c r="J63" s="2">
        <f>IF(I63&gt;=0.07,"ja","nee")</f>
        <v/>
      </c>
      <c r="K63" s="5">
        <f>IF(H63&gt;0,G63/H63,"")</f>
        <v/>
      </c>
      <c r="L63" s="4" t="n"/>
      <c r="M63" s="3" t="n"/>
      <c r="N63" s="3" t="n"/>
      <c r="O63" s="3" t="n"/>
      <c r="P63" s="2" t="inlineStr">
        <is>
          <t>B</t>
        </is>
      </c>
      <c r="Q63" s="2" t="inlineStr">
        <is>
          <t>1 huurder; langdurig contract (sinds 2003)</t>
        </is>
      </c>
      <c r="R63" s="2" t="inlineStr">
        <is>
          <t>https://www.propertytraders.com/nl/verkocht/nederland-amsterdam-van-woustraat-35-1-16765</t>
        </is>
      </c>
    </row>
    <row r="64">
      <c r="A64" s="2" t="n">
        <v>63</v>
      </c>
      <c r="B64" s="2" t="n">
        <v>17</v>
      </c>
      <c r="C64" s="2" t="inlineStr"/>
      <c r="D64" s="2" t="inlineStr">
        <is>
          <t>Wooncomplex</t>
        </is>
      </c>
      <c r="E64" s="2" t="inlineStr">
        <is>
          <t>Hillegom</t>
        </is>
      </c>
      <c r="F64" s="2" t="inlineStr">
        <is>
          <t>Haven 2A, 2B &amp; 2C, Hillegom</t>
        </is>
      </c>
      <c r="G64" s="3" t="n">
        <v>480000</v>
      </c>
      <c r="H64" s="3" t="n">
        <v>22052</v>
      </c>
      <c r="I64" s="4">
        <f>IF(G64&gt;0,H64/G64,"")</f>
        <v/>
      </c>
      <c r="J64" s="2">
        <f>IF(I64&gt;=0.07,"ja","nee")</f>
        <v/>
      </c>
      <c r="K64" s="5">
        <f>IF(H64&gt;0,G64/H64,"")</f>
        <v/>
      </c>
      <c r="L64" s="4" t="n">
        <v>-0.0227</v>
      </c>
      <c r="M64" s="3" t="n"/>
      <c r="N64" s="3" t="n"/>
      <c r="O64" s="3" t="n"/>
      <c r="P64" s="2" t="inlineStr">
        <is>
          <t>B</t>
        </is>
      </c>
      <c r="Q64" s="2" t="inlineStr">
        <is>
          <t>3 verhuurde appartementen</t>
        </is>
      </c>
      <c r="R64" s="2" t="inlineStr">
        <is>
          <t>https://www.beleggingspanden.nl/nl/nieuw-aanbod/week-17-2026</t>
        </is>
      </c>
    </row>
    <row r="65">
      <c r="A65" s="2" t="n">
        <v>64</v>
      </c>
      <c r="B65" s="2" t="n">
        <v>17</v>
      </c>
      <c r="C65" s="2" t="inlineStr"/>
      <c r="D65" s="2" t="inlineStr">
        <is>
          <t>Zelfstandig</t>
        </is>
      </c>
      <c r="E65" s="2" t="inlineStr">
        <is>
          <t>Prinsenbeek</t>
        </is>
      </c>
      <c r="F65" s="2" t="inlineStr">
        <is>
          <t>Sterreschans 6, Prinsenbeek</t>
        </is>
      </c>
      <c r="G65" s="3" t="n">
        <v>310000</v>
      </c>
      <c r="H65" s="3" t="n">
        <v>12216</v>
      </c>
      <c r="I65" s="4">
        <f>IF(G65&gt;0,H65/G65,"")</f>
        <v/>
      </c>
      <c r="J65" s="2">
        <f>IF(I65&gt;=0.07,"ja","nee")</f>
        <v/>
      </c>
      <c r="K65" s="5">
        <f>IF(H65&gt;0,G65/H65,"")</f>
        <v/>
      </c>
      <c r="L65" s="4" t="n">
        <v>-0.0723</v>
      </c>
      <c r="M65" s="3" t="n"/>
      <c r="N65" s="3" t="n"/>
      <c r="O65" s="3" t="n"/>
      <c r="P65" s="2" t="inlineStr">
        <is>
          <t>A</t>
        </is>
      </c>
      <c r="Q65" s="2" t="inlineStr">
        <is>
          <t>Verhuurde eengezinswoning</t>
        </is>
      </c>
      <c r="R65" s="2" t="inlineStr">
        <is>
          <t>https://www.propertytraders.com/en/new-offer/week-17-2026</t>
        </is>
      </c>
    </row>
    <row r="66">
      <c r="A66" s="2" t="n">
        <v>65</v>
      </c>
      <c r="B66" s="2" t="n">
        <v>19</v>
      </c>
      <c r="C66" s="2" t="inlineStr"/>
      <c r="D66" s="2" t="inlineStr">
        <is>
          <t>Zelfstandig</t>
        </is>
      </c>
      <c r="E66" s="2" t="inlineStr">
        <is>
          <t>Dordrecht</t>
        </is>
      </c>
      <c r="F66" s="2" t="inlineStr">
        <is>
          <t>Jacob Marisstraat 88, Dordrecht</t>
        </is>
      </c>
      <c r="G66" s="3" t="n">
        <v>175000</v>
      </c>
      <c r="H66" s="3" t="n">
        <v>11171</v>
      </c>
      <c r="I66" s="4">
        <f>IF(G66&gt;0,H66/G66,"")</f>
        <v/>
      </c>
      <c r="J66" s="2">
        <f>IF(I66&gt;=0.07,"ja","nee")</f>
        <v/>
      </c>
      <c r="K66" s="5">
        <f>IF(H66&gt;0,G66/H66,"")</f>
        <v/>
      </c>
      <c r="L66" s="4" t="n">
        <v>0.0549</v>
      </c>
      <c r="M66" s="3" t="n">
        <v>165419</v>
      </c>
      <c r="N66" s="3" t="n">
        <v>160197</v>
      </c>
      <c r="O66" s="3" t="n">
        <v>151727</v>
      </c>
      <c r="P66" s="2" t="inlineStr">
        <is>
          <t>A</t>
        </is>
      </c>
      <c r="Q66" s="2" t="inlineStr">
        <is>
          <t>Verhuurde woning met tuin</t>
        </is>
      </c>
      <c r="R66" s="2" t="inlineStr">
        <is>
          <t>https://www.beleggingspanden.nl/nl/nieuw-aanbod/week-19-2026</t>
        </is>
      </c>
    </row>
    <row r="67">
      <c r="A67" s="2" t="n">
        <v>66</v>
      </c>
      <c r="B67" s="2" t="n">
        <v>19</v>
      </c>
      <c r="C67" s="2" t="inlineStr"/>
      <c r="D67" s="2" t="inlineStr">
        <is>
          <t>Zelfstandig</t>
        </is>
      </c>
      <c r="E67" s="2" t="inlineStr">
        <is>
          <t>Amsterdam</t>
        </is>
      </c>
      <c r="F67" s="2" t="inlineStr">
        <is>
          <t>Midscheeps 4, Amsterdam</t>
        </is>
      </c>
      <c r="G67" s="3" t="n">
        <v>380000</v>
      </c>
      <c r="H67" s="3" t="n">
        <v>30600</v>
      </c>
      <c r="I67" s="4">
        <f>IF(G67&gt;0,H67/G67,"")</f>
        <v/>
      </c>
      <c r="J67" s="2">
        <f>IF(I67&gt;=0.07,"ja","nee")</f>
        <v/>
      </c>
      <c r="K67" s="5">
        <f>IF(H67&gt;0,G67/H67,"")</f>
        <v/>
      </c>
      <c r="L67" s="4" t="n">
        <v>0.1286</v>
      </c>
      <c r="M67" s="3" t="n">
        <v>475056</v>
      </c>
      <c r="N67" s="3" t="n">
        <v>453105</v>
      </c>
      <c r="O67" s="3" t="n">
        <v>417438</v>
      </c>
      <c r="P67" s="2" t="inlineStr">
        <is>
          <t>B</t>
        </is>
      </c>
      <c r="Q67" s="2" t="inlineStr">
        <is>
          <t>Verhuurd volgens actuele listing</t>
        </is>
      </c>
      <c r="R67" s="2" t="inlineStr">
        <is>
          <t>https://www.kadasterdata.nl/amsterdam/midscheeps/4</t>
        </is>
      </c>
    </row>
    <row r="68">
      <c r="A68" s="2" t="n">
        <v>67</v>
      </c>
      <c r="B68" s="2" t="n">
        <v>19</v>
      </c>
      <c r="C68" s="2" t="inlineStr"/>
      <c r="D68" s="2" t="inlineStr">
        <is>
          <t>Kamerverhuur</t>
        </is>
      </c>
      <c r="E68" s="2" t="inlineStr">
        <is>
          <t>Roosendaal</t>
        </is>
      </c>
      <c r="F68" s="2" t="inlineStr">
        <is>
          <t>Kalsdonksestraat 7, Roosendaal</t>
        </is>
      </c>
      <c r="G68" s="3" t="n">
        <v>400000</v>
      </c>
      <c r="H68" s="3" t="n">
        <v>31200</v>
      </c>
      <c r="I68" s="4">
        <f>IF(G68&gt;0,H68/G68,"")</f>
        <v/>
      </c>
      <c r="J68" s="2">
        <f>IF(I68&gt;=0.07,"ja","nee")</f>
        <v/>
      </c>
      <c r="K68" s="5">
        <f>IF(H68&gt;0,G68/H68,"")</f>
        <v/>
      </c>
      <c r="L68" s="4" t="n">
        <v>0.1202</v>
      </c>
      <c r="M68" s="3" t="n">
        <v>484453</v>
      </c>
      <c r="N68" s="3" t="n">
        <v>462711</v>
      </c>
      <c r="O68" s="3" t="n">
        <v>427397</v>
      </c>
      <c r="P68" s="2" t="inlineStr">
        <is>
          <t>B</t>
        </is>
      </c>
      <c r="Q68" s="2" t="inlineStr">
        <is>
          <t>Kamerverhuurpand onder leegwaarde</t>
        </is>
      </c>
      <c r="R68" s="2" t="inlineStr">
        <is>
          <t>https://www.beleggingspanden.nl/nl/aanbod/roosendaal-kalsdonksestraat-7-16819</t>
        </is>
      </c>
    </row>
    <row r="69">
      <c r="A69" s="2" t="n">
        <v>68</v>
      </c>
      <c r="B69" s="2" t="n">
        <v>20</v>
      </c>
      <c r="C69" s="2" t="inlineStr"/>
      <c r="D69" s="2" t="inlineStr">
        <is>
          <t>Zelfstandig</t>
        </is>
      </c>
      <c r="E69" s="2" t="inlineStr">
        <is>
          <t>Almere</t>
        </is>
      </c>
      <c r="F69" s="2" t="inlineStr">
        <is>
          <t>Flevostraat 38, Almere</t>
        </is>
      </c>
      <c r="G69" s="3" t="n">
        <v>230000</v>
      </c>
      <c r="H69" s="3" t="n">
        <v>11012</v>
      </c>
      <c r="I69" s="4">
        <f>IF(G69&gt;0,H69/G69,"")</f>
        <v/>
      </c>
      <c r="J69" s="2">
        <f>IF(I69&gt;=0.07,"ja","nee")</f>
        <v/>
      </c>
      <c r="K69" s="5">
        <f>IF(H69&gt;0,G69/H69,"")</f>
        <v/>
      </c>
      <c r="L69" s="4" t="n">
        <v>-0.022</v>
      </c>
      <c r="M69" s="3" t="n"/>
      <c r="N69" s="3" t="n"/>
      <c r="O69" s="3" t="n"/>
      <c r="P69" s="2" t="inlineStr">
        <is>
          <t>B</t>
        </is>
      </c>
      <c r="Q69" s="2" t="inlineStr">
        <is>
          <t>Verhuurd driekamerappartement met balkon</t>
        </is>
      </c>
      <c r="R69" s="2" t="inlineStr">
        <is>
          <t>https://www.beleggingspanden.nl/nl/nieuw-aanbod/week-20-2026</t>
        </is>
      </c>
    </row>
    <row r="70">
      <c r="A70" s="2" t="n">
        <v>69</v>
      </c>
      <c r="B70" s="2" t="n">
        <v>20</v>
      </c>
      <c r="C70" s="2" t="inlineStr"/>
      <c r="D70" s="2" t="inlineStr">
        <is>
          <t>Wooncomplex</t>
        </is>
      </c>
      <c r="E70" s="2" t="inlineStr">
        <is>
          <t>Zaanstad</t>
        </is>
      </c>
      <c r="F70" s="2" t="inlineStr">
        <is>
          <t>Noorderkerkstraat 1A-1K, 2A-2K, 3A-3K, 4A-4K, Zaandam</t>
        </is>
      </c>
      <c r="G70" s="3" t="n">
        <v>6000000</v>
      </c>
      <c r="H70" s="3" t="n">
        <v>385000</v>
      </c>
      <c r="I70" s="4">
        <f>IF(G70&gt;0,H70/G70,"")</f>
        <v/>
      </c>
      <c r="J70" s="2">
        <f>IF(I70&gt;=0.07,"ja","nee")</f>
        <v/>
      </c>
      <c r="K70" s="5">
        <f>IF(H70&gt;0,G70/H70,"")</f>
        <v/>
      </c>
      <c r="L70" s="4" t="n">
        <v>0.0717</v>
      </c>
      <c r="M70" s="3" t="n">
        <v>6039379</v>
      </c>
      <c r="N70" s="3" t="n">
        <v>5815053</v>
      </c>
      <c r="O70" s="3" t="n">
        <v>5452081</v>
      </c>
      <c r="P70" s="2" t="inlineStr">
        <is>
          <t>A</t>
        </is>
      </c>
      <c r="Q70" s="2" t="inlineStr">
        <is>
          <t>36 appartementen; listing noemt theoretische bruto huur &amp;#8364;385.000</t>
        </is>
      </c>
      <c r="R70" s="2" t="inlineStr">
        <is>
          <t>https://www.beleggingspanden.nl/nl/nieuw-aanbod/week-20-2026</t>
        </is>
      </c>
    </row>
    <row r="71">
      <c r="A71" s="2" t="n">
        <v>70</v>
      </c>
      <c r="B71" s="2" t="n">
        <v>20</v>
      </c>
      <c r="C71" s="2" t="inlineStr"/>
      <c r="D71" s="2" t="inlineStr">
        <is>
          <t>Zelfstandig</t>
        </is>
      </c>
      <c r="E71" s="2" t="inlineStr">
        <is>
          <t>Hoensbroek</t>
        </is>
      </c>
      <c r="F71" s="2" t="inlineStr">
        <is>
          <t>Nieuwstraat 13A, Hoensbroek</t>
        </is>
      </c>
      <c r="G71" s="3" t="n">
        <v>145000</v>
      </c>
      <c r="H71" s="3" t="n">
        <v>9744</v>
      </c>
      <c r="I71" s="4">
        <f>IF(G71&gt;0,H71/G71,"")</f>
        <v/>
      </c>
      <c r="J71" s="2">
        <f>IF(I71&gt;=0.07,"ja","nee")</f>
        <v/>
      </c>
      <c r="K71" s="5">
        <f>IF(H71&gt;0,G71/H71,"")</f>
        <v/>
      </c>
      <c r="L71" s="4" t="n">
        <v>0.0616</v>
      </c>
      <c r="M71" s="3" t="n">
        <v>140534</v>
      </c>
      <c r="N71" s="3" t="n">
        <v>135883</v>
      </c>
      <c r="O71" s="3" t="n">
        <v>128336</v>
      </c>
      <c r="P71" s="2" t="inlineStr">
        <is>
          <t>B</t>
        </is>
      </c>
      <c r="Q71" s="2" t="inlineStr">
        <is>
          <t>Verhuurd appartement</t>
        </is>
      </c>
      <c r="R71" s="2" t="inlineStr">
        <is>
          <t>https://www.beleggingspanden.nl/nl/nieuw-aanbod/week-20-2026</t>
        </is>
      </c>
    </row>
    <row r="72">
      <c r="A72" s="2" t="n">
        <v>71</v>
      </c>
      <c r="B72" s="2" t="n">
        <v>20</v>
      </c>
      <c r="C72" s="2" t="inlineStr"/>
      <c r="D72" s="2" t="inlineStr">
        <is>
          <t>Zelfstandig</t>
        </is>
      </c>
      <c r="E72" s="2" t="inlineStr">
        <is>
          <t>Hoensbroek</t>
        </is>
      </c>
      <c r="F72" s="2" t="inlineStr">
        <is>
          <t>Nieuwstraat 13B, Hoensbroek</t>
        </is>
      </c>
      <c r="G72" s="3" t="n">
        <v>135000</v>
      </c>
      <c r="H72" s="3" t="n">
        <v>9000</v>
      </c>
      <c r="I72" s="4">
        <f>IF(G72&gt;0,H72/G72,"")</f>
        <v/>
      </c>
      <c r="J72" s="2">
        <f>IF(I72&gt;=0.07,"ja","nee")</f>
        <v/>
      </c>
      <c r="K72" s="5">
        <f>IF(H72&gt;0,G72/H72,"")</f>
        <v/>
      </c>
      <c r="L72" s="4" t="n">
        <v>0.0554</v>
      </c>
      <c r="M72" s="3" t="n">
        <v>127817</v>
      </c>
      <c r="N72" s="3" t="n">
        <v>123751</v>
      </c>
      <c r="O72" s="3" t="n">
        <v>117158</v>
      </c>
      <c r="P72" s="2" t="inlineStr">
        <is>
          <t>B</t>
        </is>
      </c>
      <c r="Q72" s="2" t="inlineStr">
        <is>
          <t>Verhuurd appartement</t>
        </is>
      </c>
      <c r="R72" s="2" t="inlineStr">
        <is>
          <t>https://www.beleggingspanden.nl/nl/nieuw-aanbod/week-20-2026</t>
        </is>
      </c>
    </row>
    <row r="73">
      <c r="A73" s="2" t="n">
        <v>72</v>
      </c>
      <c r="B73" s="2" t="n">
        <v>20</v>
      </c>
      <c r="C73" s="2" t="inlineStr"/>
      <c r="D73" s="2" t="inlineStr">
        <is>
          <t>Zelfstandig</t>
        </is>
      </c>
      <c r="E73" s="2" t="inlineStr">
        <is>
          <t>Amsterdam</t>
        </is>
      </c>
      <c r="F73" s="2" t="inlineStr">
        <is>
          <t>Faas Wilkesstraat 389, Amsterdam</t>
        </is>
      </c>
      <c r="G73" s="3" t="n">
        <v>475000</v>
      </c>
      <c r="H73" s="3" t="n">
        <v>29400</v>
      </c>
      <c r="I73" s="4">
        <f>IF(G73&gt;0,H73/G73,"")</f>
        <v/>
      </c>
      <c r="J73" s="2">
        <f>IF(I73&gt;=0.07,"ja","nee")</f>
        <v/>
      </c>
      <c r="K73" s="5">
        <f>IF(H73&gt;0,G73/H73,"")</f>
        <v/>
      </c>
      <c r="L73" s="4" t="n">
        <v>0.0592</v>
      </c>
      <c r="M73" s="3" t="n">
        <v>455737</v>
      </c>
      <c r="N73" s="3" t="n">
        <v>440491</v>
      </c>
      <c r="O73" s="3" t="n">
        <v>415811</v>
      </c>
      <c r="P73" s="2" t="inlineStr">
        <is>
          <t>B</t>
        </is>
      </c>
      <c r="Q73" s="2" t="inlineStr">
        <is>
          <t>Vrije-sector huurappartement + parkeerplaats</t>
        </is>
      </c>
      <c r="R73" s="2" t="inlineStr">
        <is>
          <t>https://www.beleggingspanden.nl/nl/nieuw-aanbod/week-20-2026</t>
        </is>
      </c>
    </row>
    <row r="74">
      <c r="A74" s="2" t="n">
        <v>73</v>
      </c>
      <c r="B74" s="2" t="n">
        <v>20</v>
      </c>
      <c r="C74" s="2" t="inlineStr"/>
      <c r="D74" s="2" t="inlineStr">
        <is>
          <t>Zelfstandig</t>
        </is>
      </c>
      <c r="E74" s="2" t="inlineStr">
        <is>
          <t>Montfoort</t>
        </is>
      </c>
      <c r="F74" s="2" t="inlineStr">
        <is>
          <t>Lieve Vrouwegracht 12, Montfoort</t>
        </is>
      </c>
      <c r="G74" s="3" t="n">
        <v>300000</v>
      </c>
      <c r="H74" s="3" t="n">
        <v>18427</v>
      </c>
      <c r="I74" s="4">
        <f>IF(G74&gt;0,H74/G74,"")</f>
        <v/>
      </c>
      <c r="J74" s="2">
        <f>IF(I74&gt;=0.07,"ja","nee")</f>
        <v/>
      </c>
      <c r="K74" s="5">
        <f>IF(H74&gt;0,G74/H74,"")</f>
        <v/>
      </c>
      <c r="L74" s="4" t="n">
        <v>0.0546</v>
      </c>
      <c r="M74" s="3" t="n">
        <v>283160</v>
      </c>
      <c r="N74" s="3" t="n">
        <v>274145</v>
      </c>
      <c r="O74" s="3" t="n">
        <v>259542</v>
      </c>
      <c r="P74" s="2" t="inlineStr">
        <is>
          <t>B</t>
        </is>
      </c>
      <c r="Q74" s="2" t="inlineStr">
        <is>
          <t>Verhuurd pand onder leegwaarde</t>
        </is>
      </c>
      <c r="R74" s="2" t="inlineStr">
        <is>
          <t>https://www.beleggingspanden.nl/nl/aanbod/montfoort-lieve-vrouwegracht-12-16830</t>
        </is>
      </c>
    </row>
    <row r="75">
      <c r="A75" s="2" t="n">
        <v>74</v>
      </c>
      <c r="B75" s="2" t="n">
        <v>20</v>
      </c>
      <c r="C75" s="2" t="inlineStr"/>
      <c r="D75" s="2" t="inlineStr">
        <is>
          <t>Kamerverhuur</t>
        </is>
      </c>
      <c r="E75" s="2" t="inlineStr">
        <is>
          <t>Boxtel</t>
        </is>
      </c>
      <c r="F75" s="2" t="inlineStr">
        <is>
          <t>Van Merheimstraat 14, Boxtel</t>
        </is>
      </c>
      <c r="G75" s="3" t="n">
        <v>190000</v>
      </c>
      <c r="H75" s="3" t="n">
        <v>10800</v>
      </c>
      <c r="I75" s="4">
        <f>IF(G75&gt;0,H75/G75,"")</f>
        <v/>
      </c>
      <c r="J75" s="2">
        <f>IF(I75&gt;=0.07,"ja","nee")</f>
        <v/>
      </c>
      <c r="K75" s="5">
        <f>IF(H75&gt;0,G75/H75,"")</f>
        <v/>
      </c>
      <c r="L75" s="4" t="n">
        <v>0.024</v>
      </c>
      <c r="M75" s="3" t="n">
        <v>160453</v>
      </c>
      <c r="N75" s="3" t="n">
        <v>156497</v>
      </c>
      <c r="O75" s="3" t="n">
        <v>150098</v>
      </c>
      <c r="P75" s="2" t="inlineStr">
        <is>
          <t>B</t>
        </is>
      </c>
      <c r="Q75" s="2" t="inlineStr">
        <is>
          <t>Meerdere huurders volgens listing</t>
        </is>
      </c>
      <c r="R75" s="2" t="inlineStr">
        <is>
          <t>https://huispedia.nl/boxtel/5282sw/van-merheimstraat/14</t>
        </is>
      </c>
    </row>
    <row r="76">
      <c r="A76" s="2" t="n">
        <v>75</v>
      </c>
      <c r="B76" s="2" t="n">
        <v>20</v>
      </c>
      <c r="C76" s="2" t="inlineStr"/>
      <c r="D76" s="2" t="inlineStr">
        <is>
          <t>Zelfstandig</t>
        </is>
      </c>
      <c r="E76" s="2" t="inlineStr">
        <is>
          <t>Amsterdam</t>
        </is>
      </c>
      <c r="F76" s="2" t="inlineStr">
        <is>
          <t>Hoofdweg 132-2, Amsterdam</t>
        </is>
      </c>
      <c r="G76" s="3" t="n">
        <v>290000</v>
      </c>
      <c r="H76" s="3" t="n">
        <v>5149</v>
      </c>
      <c r="I76" s="4">
        <f>IF(G76&gt;0,H76/G76,"")</f>
        <v/>
      </c>
      <c r="J76" s="2">
        <f>IF(I76&gt;=0.07,"ja","nee")</f>
        <v/>
      </c>
      <c r="K76" s="5">
        <f>IF(H76&gt;0,G76/H76,"")</f>
        <v/>
      </c>
      <c r="L76" s="4" t="n"/>
      <c r="M76" s="3" t="n"/>
      <c r="N76" s="3" t="n"/>
      <c r="O76" s="3" t="n"/>
      <c r="P76" s="2" t="inlineStr">
        <is>
          <t>A</t>
        </is>
      </c>
      <c r="Q76" s="2" t="inlineStr">
        <is>
          <t>Bestaande lage huur; bij mutatie WWS/middenhuur-risico volgens listing</t>
        </is>
      </c>
      <c r="R76" s="2" t="inlineStr">
        <is>
          <t>https://huispedia.nl/amsterdam/1057da/hoofdweg/132-2</t>
        </is>
      </c>
    </row>
    <row r="77">
      <c r="A77" s="2" t="n">
        <v>76</v>
      </c>
      <c r="B77" s="2" t="n">
        <v>21</v>
      </c>
      <c r="C77" s="2" t="inlineStr"/>
      <c r="D77" s="2" t="inlineStr">
        <is>
          <t>Wooncomplex</t>
        </is>
      </c>
      <c r="E77" s="2" t="inlineStr">
        <is>
          <t>Roermond</t>
        </is>
      </c>
      <c r="F77" s="2" t="inlineStr">
        <is>
          <t>Nassaustraat 26A, Roermond</t>
        </is>
      </c>
      <c r="G77" s="3" t="n">
        <v>345000</v>
      </c>
      <c r="H77" s="3" t="n">
        <v>34200</v>
      </c>
      <c r="I77" s="4">
        <f>IF(G77&gt;0,H77/G77,"")</f>
        <v/>
      </c>
      <c r="J77" s="2">
        <f>IF(I77&gt;=0.07,"ja","nee")</f>
        <v/>
      </c>
      <c r="K77" s="5">
        <f>IF(H77&gt;0,G77/H77,"")</f>
        <v/>
      </c>
      <c r="L77" s="4" t="n">
        <v>0.1858</v>
      </c>
      <c r="M77" s="3" t="n">
        <v>517500</v>
      </c>
      <c r="N77" s="3" t="n">
        <v>503132</v>
      </c>
      <c r="O77" s="3" t="n">
        <v>456159</v>
      </c>
      <c r="P77" s="2" t="inlineStr">
        <is>
          <t>B</t>
        </is>
      </c>
      <c r="Q77" s="2" t="inlineStr">
        <is>
          <t>3 verhuurde appartementen + garage volgens listing</t>
        </is>
      </c>
      <c r="R77" s="2" t="inlineStr">
        <is>
          <t>https://allecijfers.nl/postcode/6043EC/</t>
        </is>
      </c>
    </row>
    <row r="78">
      <c r="A78" s="2" t="n">
        <v>77</v>
      </c>
      <c r="B78" s="2" t="n">
        <v>21</v>
      </c>
      <c r="C78" s="2" t="inlineStr"/>
      <c r="D78" s="2" t="inlineStr">
        <is>
          <t>Overig</t>
        </is>
      </c>
      <c r="E78" s="2" t="inlineStr">
        <is>
          <t>Tilburg</t>
        </is>
      </c>
      <c r="F78" s="2" t="inlineStr">
        <is>
          <t>Bredaseweg 164, Tilburg</t>
        </is>
      </c>
      <c r="G78" s="3" t="n">
        <v>350000</v>
      </c>
      <c r="H78" s="3" t="n">
        <v>22200</v>
      </c>
      <c r="I78" s="4">
        <f>IF(G78&gt;0,H78/G78,"")</f>
        <v/>
      </c>
      <c r="J78" s="2">
        <f>IF(I78&gt;=0.07,"ja","nee")</f>
        <v/>
      </c>
      <c r="K78" s="5">
        <f>IF(H78&gt;0,G78/H78,"")</f>
        <v/>
      </c>
      <c r="L78" s="4" t="n">
        <v>0.0643</v>
      </c>
      <c r="M78" s="3" t="n">
        <v>342567</v>
      </c>
      <c r="N78" s="3" t="n">
        <v>330871</v>
      </c>
      <c r="O78" s="3" t="n">
        <v>311919</v>
      </c>
      <c r="P78" s="2" t="inlineStr">
        <is>
          <t>B</t>
        </is>
      </c>
      <c r="Q78" s="2" t="inlineStr">
        <is>
          <t>Geheel verhuurd pand met splitsingsmogelijkheden</t>
        </is>
      </c>
      <c r="R78" s="2" t="inlineStr">
        <is>
          <t>https://www.beleggingspanden.nl/nl/nieuw-aanbod/week-21-2026</t>
        </is>
      </c>
    </row>
    <row r="79">
      <c r="A79" s="2" t="n">
        <v>78</v>
      </c>
      <c r="B79" s="2" t="n">
        <v>21</v>
      </c>
      <c r="C79" s="2" t="inlineStr"/>
      <c r="D79" s="2" t="inlineStr">
        <is>
          <t>Kamerverhuur</t>
        </is>
      </c>
      <c r="E79" s="2" t="inlineStr">
        <is>
          <t>Roosendaal</t>
        </is>
      </c>
      <c r="F79" s="2" t="inlineStr">
        <is>
          <t>Molenstraat 73-75, Roosendaal</t>
        </is>
      </c>
      <c r="G79" s="3" t="n">
        <v>950000</v>
      </c>
      <c r="H79" s="3" t="n">
        <v>68435</v>
      </c>
      <c r="I79" s="4">
        <f>IF(G79&gt;0,H79/G79,"")</f>
        <v/>
      </c>
      <c r="J79" s="2">
        <f>IF(I79&gt;=0.07,"ja","nee")</f>
        <v/>
      </c>
      <c r="K79" s="5">
        <f>IF(H79&gt;0,G79/H79,"")</f>
        <v/>
      </c>
      <c r="L79" s="4" t="n">
        <v>0.1004</v>
      </c>
      <c r="M79" s="3" t="n">
        <v>1069604</v>
      </c>
      <c r="N79" s="3" t="n">
        <v>1024443</v>
      </c>
      <c r="O79" s="3" t="n">
        <v>951199</v>
      </c>
      <c r="P79" s="2" t="inlineStr">
        <is>
          <t>A</t>
        </is>
      </c>
      <c r="Q79" s="2" t="inlineStr">
        <is>
          <t>Tien kamers; verhuurd aan professionele partij volgens listing</t>
        </is>
      </c>
      <c r="R79" s="2" t="inlineStr">
        <is>
          <t>https://www.fundainbusiness.nl/belegging/roosendaal/object-43322157-molenstraat-73/</t>
        </is>
      </c>
    </row>
    <row r="80">
      <c r="A80" s="2" t="n">
        <v>79</v>
      </c>
      <c r="B80" s="2" t="n">
        <v>22</v>
      </c>
      <c r="C80" s="2" t="inlineStr"/>
      <c r="D80" s="2" t="inlineStr">
        <is>
          <t>Wooncomplex</t>
        </is>
      </c>
      <c r="E80" s="2" t="inlineStr">
        <is>
          <t>Gennep</t>
        </is>
      </c>
      <c r="F80" s="2" t="inlineStr">
        <is>
          <t>Heijenseweg 1-7, Gennep</t>
        </is>
      </c>
      <c r="G80" s="3" t="n">
        <v>1100000</v>
      </c>
      <c r="H80" s="3" t="n">
        <v>65977</v>
      </c>
      <c r="I80" s="4">
        <f>IF(G80&gt;0,H80/G80,"")</f>
        <v/>
      </c>
      <c r="J80" s="2">
        <f>IF(I80&gt;=0.07,"ja","nee")</f>
        <v/>
      </c>
      <c r="K80" s="5">
        <f>IF(H80&gt;0,G80/H80,"")</f>
        <v/>
      </c>
      <c r="L80" s="4" t="n">
        <v>0.0532</v>
      </c>
      <c r="M80" s="3" t="n">
        <v>1030030</v>
      </c>
      <c r="N80" s="3" t="n">
        <v>996260</v>
      </c>
      <c r="O80" s="3" t="n">
        <v>941676</v>
      </c>
      <c r="P80" s="2" t="inlineStr">
        <is>
          <t>A</t>
        </is>
      </c>
      <c r="Q80" s="2" t="inlineStr">
        <is>
          <t>Rijksmonumentale villa met vier zelfstandige appartementen</t>
        </is>
      </c>
      <c r="R80" s="2" t="inlineStr">
        <is>
          <t>https://www.beleggingspanden.nl/nl/aanbod/gennep-heijenseweg-1-7-16869</t>
        </is>
      </c>
    </row>
    <row r="81">
      <c r="A81" s="2" t="n">
        <v>80</v>
      </c>
      <c r="B81" s="2" t="n">
        <v>22</v>
      </c>
      <c r="C81" s="2" t="inlineStr"/>
      <c r="D81" s="2" t="inlineStr">
        <is>
          <t>Kamerverhuur</t>
        </is>
      </c>
      <c r="E81" s="2" t="inlineStr">
        <is>
          <t>Amsterdam</t>
        </is>
      </c>
      <c r="F81" s="2" t="inlineStr">
        <is>
          <t>Burgemeester Hogguerstraat 771, Amsterdam</t>
        </is>
      </c>
      <c r="G81" s="3" t="n">
        <v>475000</v>
      </c>
      <c r="H81" s="3" t="n">
        <v>30542</v>
      </c>
      <c r="I81" s="4">
        <f>IF(G81&gt;0,H81/G81,"")</f>
        <v/>
      </c>
      <c r="J81" s="2">
        <f>IF(I81&gt;=0.07,"ja","nee")</f>
        <v/>
      </c>
      <c r="K81" s="5">
        <f>IF(H81&gt;0,G81/H81,"")</f>
        <v/>
      </c>
      <c r="L81" s="4" t="n">
        <v>0.0693</v>
      </c>
      <c r="M81" s="3" t="n">
        <v>473763</v>
      </c>
      <c r="N81" s="3" t="n">
        <v>456908</v>
      </c>
      <c r="O81" s="3" t="n">
        <v>429602</v>
      </c>
      <c r="P81" s="2" t="inlineStr">
        <is>
          <t>A</t>
        </is>
      </c>
      <c r="Q81" s="2" t="inlineStr">
        <is>
          <t>Volledig verhuurde kamerverhuurbelegging</t>
        </is>
      </c>
      <c r="R81" s="2" t="inlineStr">
        <is>
          <t>https://www.beleggingspanden.nl/nl/aanbod/amsterdam-burgemeester-hogguerstraat-771-16877</t>
        </is>
      </c>
    </row>
    <row r="82">
      <c r="A82" s="2" t="n">
        <v>81</v>
      </c>
      <c r="B82" s="2" t="n">
        <v>22</v>
      </c>
      <c r="C82" s="2" t="inlineStr"/>
      <c r="D82" s="2" t="inlineStr">
        <is>
          <t>Kamerverhuur</t>
        </is>
      </c>
      <c r="E82" s="2" t="inlineStr">
        <is>
          <t>Tilburg</t>
        </is>
      </c>
      <c r="F82" s="2" t="inlineStr">
        <is>
          <t>Europalaan 373, Tilburg</t>
        </is>
      </c>
      <c r="G82" s="3" t="n">
        <v>355000</v>
      </c>
      <c r="H82" s="3" t="n">
        <v>26935</v>
      </c>
      <c r="I82" s="4">
        <f>IF(G82&gt;0,H82/G82,"")</f>
        <v/>
      </c>
      <c r="J82" s="2">
        <f>IF(I82&gt;=0.07,"ja","nee")</f>
        <v/>
      </c>
      <c r="K82" s="5">
        <f>IF(H82&gt;0,G82/H82,"")</f>
        <v/>
      </c>
      <c r="L82" s="4" t="n">
        <v>0.1125</v>
      </c>
      <c r="M82" s="3" t="n">
        <v>417292</v>
      </c>
      <c r="N82" s="3" t="n">
        <v>399187</v>
      </c>
      <c r="O82" s="3" t="n">
        <v>369782</v>
      </c>
      <c r="P82" s="2" t="inlineStr">
        <is>
          <t>B</t>
        </is>
      </c>
      <c r="Q82" s="2" t="inlineStr">
        <is>
          <t>5 verhuurde units volgens listing</t>
        </is>
      </c>
      <c r="R82" s="2" t="inlineStr">
        <is>
          <t>https://www.beleggingspanden.nl/nl/nieuw-aanbod/week-22-2026</t>
        </is>
      </c>
    </row>
    <row r="83">
      <c r="A83" s="2" t="n">
        <v>82</v>
      </c>
      <c r="B83" s="2" t="n">
        <v>22</v>
      </c>
      <c r="C83" s="2" t="inlineStr"/>
      <c r="D83" s="2" t="inlineStr">
        <is>
          <t>Kamerverhuur</t>
        </is>
      </c>
      <c r="E83" s="2" t="inlineStr">
        <is>
          <t>Tilburg</t>
        </is>
      </c>
      <c r="F83" s="2" t="inlineStr">
        <is>
          <t>IJskelderstraat 2, Tilburg</t>
        </is>
      </c>
      <c r="G83" s="3" t="n">
        <v>398000</v>
      </c>
      <c r="H83" s="3" t="n">
        <v>27000</v>
      </c>
      <c r="I83" s="4">
        <f>IF(G83&gt;0,H83/G83,"")</f>
        <v/>
      </c>
      <c r="J83" s="2">
        <f>IF(I83&gt;=0.07,"ja","nee")</f>
        <v/>
      </c>
      <c r="K83" s="5">
        <f>IF(H83&gt;0,G83/H83,"")</f>
        <v/>
      </c>
      <c r="L83" s="4" t="n">
        <v>0.0829</v>
      </c>
      <c r="M83" s="3" t="n">
        <v>418164</v>
      </c>
      <c r="N83" s="3" t="n">
        <v>402236</v>
      </c>
      <c r="O83" s="3" t="n">
        <v>376404</v>
      </c>
      <c r="P83" s="2" t="inlineStr">
        <is>
          <t>A</t>
        </is>
      </c>
      <c r="Q83" s="2" t="inlineStr">
        <is>
          <t>Vijf verhuurde kamers</t>
        </is>
      </c>
      <c r="R83" s="2" t="inlineStr">
        <is>
          <t>https://www.beleggingspanden.nl/nl/nieuw-aanbod/week-22-2026</t>
        </is>
      </c>
    </row>
    <row r="84">
      <c r="A84" s="2" t="n">
        <v>83</v>
      </c>
      <c r="B84" s="2" t="n">
        <v>22</v>
      </c>
      <c r="C84" s="2" t="inlineStr"/>
      <c r="D84" s="2" t="inlineStr">
        <is>
          <t>Zelfstandig</t>
        </is>
      </c>
      <c r="E84" s="2" t="inlineStr">
        <is>
          <t>Rotterdam</t>
        </is>
      </c>
      <c r="F84" s="2" t="inlineStr">
        <is>
          <t>Mathenesserlaan 484B, Rotterdam</t>
        </is>
      </c>
      <c r="G84" s="3" t="n">
        <v>525000</v>
      </c>
      <c r="H84" s="3" t="n">
        <v>28748</v>
      </c>
      <c r="I84" s="4">
        <f>IF(G84&gt;0,H84/G84,"")</f>
        <v/>
      </c>
      <c r="J84" s="2">
        <f>IF(I84&gt;=0.07,"ja","nee")</f>
        <v/>
      </c>
      <c r="K84" s="5">
        <f>IF(H84&gt;0,G84/H84,"")</f>
        <v/>
      </c>
      <c r="L84" s="4" t="n">
        <v>0.0269</v>
      </c>
      <c r="M84" s="3" t="n">
        <v>445227</v>
      </c>
      <c r="N84" s="3" t="n">
        <v>433540</v>
      </c>
      <c r="O84" s="3" t="n">
        <v>414691</v>
      </c>
      <c r="P84" s="2" t="inlineStr">
        <is>
          <t>A</t>
        </is>
      </c>
      <c r="Q84" s="2" t="inlineStr">
        <is>
          <t>Verhuurde luxe gerenoveerde woningbelegging</t>
        </is>
      </c>
      <c r="R84" s="2" t="inlineStr">
        <is>
          <t>https://www.fundainbusiness.nl/belegging/rotterdam/object-89490686-mathenesserlaan-484-b/</t>
        </is>
      </c>
    </row>
    <row r="85">
      <c r="A85" s="2" t="n">
        <v>84</v>
      </c>
      <c r="B85" s="2" t="n">
        <v>23</v>
      </c>
      <c r="C85" s="2" t="inlineStr"/>
      <c r="D85" s="2" t="inlineStr">
        <is>
          <t>Zelfstandig</t>
        </is>
      </c>
      <c r="E85" s="2" t="inlineStr">
        <is>
          <t>Almelo</t>
        </is>
      </c>
      <c r="F85" s="2" t="inlineStr">
        <is>
          <t>Deldensestraat 24, Almelo</t>
        </is>
      </c>
      <c r="G85" s="3" t="n">
        <v>180000</v>
      </c>
      <c r="H85" s="3" t="n">
        <v>10752</v>
      </c>
      <c r="I85" s="4">
        <f>IF(G85&gt;0,H85/G85,"")</f>
        <v/>
      </c>
      <c r="J85" s="2">
        <f>IF(I85&gt;=0.07,"ja","nee")</f>
        <v/>
      </c>
      <c r="K85" s="5">
        <f>IF(H85&gt;0,G85/H85,"")</f>
        <v/>
      </c>
      <c r="L85" s="4" t="n">
        <v>0.0366</v>
      </c>
      <c r="M85" s="3" t="n">
        <v>159105</v>
      </c>
      <c r="N85" s="3" t="n">
        <v>154721</v>
      </c>
      <c r="O85" s="3" t="n">
        <v>147620</v>
      </c>
      <c r="P85" s="2" t="inlineStr">
        <is>
          <t>B</t>
        </is>
      </c>
      <c r="Q85" s="2" t="inlineStr">
        <is>
          <t>Verhuurde eengezinswoning nabij centrum</t>
        </is>
      </c>
      <c r="R85" s="2" t="inlineStr">
        <is>
          <t>https://www.beleggingspanden.nl/nl/aanbod/almelo-deldensestraat-24-16880</t>
        </is>
      </c>
    </row>
    <row r="86">
      <c r="A86" s="2" t="n">
        <v>85</v>
      </c>
      <c r="B86" s="2" t="n">
        <v>23</v>
      </c>
      <c r="C86" s="2" t="inlineStr"/>
      <c r="D86" s="2" t="inlineStr">
        <is>
          <t>Zelfstandig</t>
        </is>
      </c>
      <c r="E86" s="2" t="inlineStr">
        <is>
          <t>Heerlen</t>
        </is>
      </c>
      <c r="F86" s="2" t="inlineStr">
        <is>
          <t>Fossielenerf 632, Heerlen</t>
        </is>
      </c>
      <c r="G86" s="3" t="n">
        <v>280000</v>
      </c>
      <c r="H86" s="3" t="n">
        <v>20340</v>
      </c>
      <c r="I86" s="4">
        <f>IF(G86&gt;0,H86/G86,"")</f>
        <v/>
      </c>
      <c r="J86" s="2">
        <f>IF(I86&gt;=0.07,"ja","nee")</f>
        <v/>
      </c>
      <c r="K86" s="5">
        <f>IF(H86&gt;0,G86/H86,"")</f>
        <v/>
      </c>
      <c r="L86" s="4" t="n">
        <v>0.0999</v>
      </c>
      <c r="M86" s="3" t="n">
        <v>313404</v>
      </c>
      <c r="N86" s="3" t="n">
        <v>300640</v>
      </c>
      <c r="O86" s="3" t="n">
        <v>279909</v>
      </c>
      <c r="P86" s="2" t="inlineStr">
        <is>
          <t>B</t>
        </is>
      </c>
      <c r="Q86" s="2" t="inlineStr">
        <is>
          <t>Frozen listing vermeldde vrije-sectorhuur; woning later ook regulier te koop aangetroffen</t>
        </is>
      </c>
      <c r="R86" s="2" t="inlineStr">
        <is>
          <t>https://woningstats.nl/verwachte-verkoopprijs/heerlen/6413mn/fossielenerf-632</t>
        </is>
      </c>
    </row>
    <row r="87">
      <c r="A87" s="2" t="n">
        <v>86</v>
      </c>
      <c r="B87" s="2" t="n">
        <v>23</v>
      </c>
      <c r="C87" s="2" t="inlineStr"/>
      <c r="D87" s="2" t="inlineStr">
        <is>
          <t>Kamerverhuur</t>
        </is>
      </c>
      <c r="E87" s="2" t="inlineStr">
        <is>
          <t>Delft</t>
        </is>
      </c>
      <c r="F87" s="2" t="inlineStr">
        <is>
          <t>Koornmarkt 43A, Delft</t>
        </is>
      </c>
      <c r="G87" s="3" t="n">
        <v>695000</v>
      </c>
      <c r="H87" s="3" t="n">
        <v>41304</v>
      </c>
      <c r="I87" s="4">
        <f>IF(G87&gt;0,H87/G87,"")</f>
        <v/>
      </c>
      <c r="J87" s="2">
        <f>IF(I87&gt;=0.07,"ja","nee")</f>
        <v/>
      </c>
      <c r="K87" s="5">
        <f>IF(H87&gt;0,G87/H87,"")</f>
        <v/>
      </c>
      <c r="L87" s="4" t="n">
        <v>0.0498</v>
      </c>
      <c r="M87" s="3" t="n">
        <v>642624</v>
      </c>
      <c r="N87" s="3" t="n">
        <v>622222</v>
      </c>
      <c r="O87" s="3" t="n">
        <v>589242</v>
      </c>
      <c r="P87" s="2" t="inlineStr">
        <is>
          <t>C</t>
        </is>
      </c>
      <c r="Q87" s="2" t="inlineStr">
        <is>
          <t>6 verhuurde kamers</t>
        </is>
      </c>
      <c r="R87" s="2" t="inlineStr">
        <is>
          <t>https://www.beleggingspanden.nl/nl/nieuw-aanbod/week-23-2026</t>
        </is>
      </c>
    </row>
    <row r="88">
      <c r="A88" s="2" t="n">
        <v>87</v>
      </c>
      <c r="B88" s="2" t="n">
        <v>23</v>
      </c>
      <c r="C88" s="2" t="inlineStr"/>
      <c r="D88" s="2" t="inlineStr">
        <is>
          <t>Zelfstandig</t>
        </is>
      </c>
      <c r="E88" s="2" t="inlineStr">
        <is>
          <t>Diemen</t>
        </is>
      </c>
      <c r="F88" s="2" t="inlineStr">
        <is>
          <t>Burgemeester de Kievietstraat 42, Diemen</t>
        </is>
      </c>
      <c r="G88" s="3" t="n">
        <v>290000</v>
      </c>
      <c r="H88" s="3" t="n">
        <v>11657</v>
      </c>
      <c r="I88" s="4">
        <f>IF(G88&gt;0,H88/G88,"")</f>
        <v/>
      </c>
      <c r="J88" s="2">
        <f>IF(I88&gt;=0.07,"ja","nee")</f>
        <v/>
      </c>
      <c r="K88" s="5">
        <f>IF(H88&gt;0,G88/H88,"")</f>
        <v/>
      </c>
      <c r="L88" s="4" t="n">
        <v>-0.0674</v>
      </c>
      <c r="M88" s="3" t="n"/>
      <c r="N88" s="3" t="n"/>
      <c r="O88" s="3" t="n"/>
      <c r="P88" s="2" t="inlineStr">
        <is>
          <t>B</t>
        </is>
      </c>
      <c r="Q88" s="2" t="inlineStr">
        <is>
          <t>Verhuurd appartement op eigen grond met tuin</t>
        </is>
      </c>
      <c r="R88" s="2" t="inlineStr">
        <is>
          <t>https://www.beleggingspanden.nl/nl/nieuw-aanbod/week-23-2026</t>
        </is>
      </c>
    </row>
    <row r="89">
      <c r="A89" s="2" t="n">
        <v>88</v>
      </c>
      <c r="B89" s="2" t="n">
        <v>23</v>
      </c>
      <c r="C89" s="2" t="inlineStr"/>
      <c r="D89" s="2" t="inlineStr">
        <is>
          <t>Overig</t>
        </is>
      </c>
      <c r="E89" s="2" t="inlineStr">
        <is>
          <t>Zwolle</t>
        </is>
      </c>
      <c r="F89" s="2" t="inlineStr">
        <is>
          <t>Deventerstraatweg 5 &amp; Groenestraat 73, Zwolle</t>
        </is>
      </c>
      <c r="G89" s="3" t="n">
        <v>495000</v>
      </c>
      <c r="H89" s="3" t="n">
        <v>27557</v>
      </c>
      <c r="I89" s="4">
        <f>IF(G89&gt;0,H89/G89,"")</f>
        <v/>
      </c>
      <c r="J89" s="2">
        <f>IF(I89&gt;=0.07,"ja","nee")</f>
        <v/>
      </c>
      <c r="K89" s="5">
        <f>IF(H89&gt;0,G89/H89,"")</f>
        <v/>
      </c>
      <c r="L89" s="4" t="n">
        <v>0.0311</v>
      </c>
      <c r="M89" s="3" t="n">
        <v>426560</v>
      </c>
      <c r="N89" s="3" t="n">
        <v>414966</v>
      </c>
      <c r="O89" s="3" t="n">
        <v>396256</v>
      </c>
      <c r="P89" s="2" t="inlineStr">
        <is>
          <t>B</t>
        </is>
      </c>
      <c r="Q89" s="2" t="inlineStr">
        <is>
          <t>Appartement + kamerverhuur; volledig verhuurd</t>
        </is>
      </c>
      <c r="R89" s="2" t="inlineStr">
        <is>
          <t>https://www.beleggingspanden.nl/nl/nieuw-aanbod/week-23-2026</t>
        </is>
      </c>
    </row>
    <row r="90">
      <c r="A90" s="2" t="n">
        <v>89</v>
      </c>
      <c r="B90" s="2" t="n">
        <v>23</v>
      </c>
      <c r="C90" s="2" t="inlineStr"/>
      <c r="D90" s="2" t="inlineStr">
        <is>
          <t>Kamerverhuur</t>
        </is>
      </c>
      <c r="E90" s="2" t="inlineStr">
        <is>
          <t>Geertruidenberg</t>
        </is>
      </c>
      <c r="F90" s="2" t="inlineStr">
        <is>
          <t>Graaf Willem I Straat 33, Geertruidenberg</t>
        </is>
      </c>
      <c r="G90" s="3" t="n">
        <v>525000</v>
      </c>
      <c r="H90" s="3" t="n">
        <v>45600</v>
      </c>
      <c r="I90" s="4">
        <f>IF(G90&gt;0,H90/G90,"")</f>
        <v/>
      </c>
      <c r="J90" s="2">
        <f>IF(I90&gt;=0.07,"ja","nee")</f>
        <v/>
      </c>
      <c r="K90" s="5">
        <f>IF(H90&gt;0,G90/H90,"")</f>
        <v/>
      </c>
      <c r="L90" s="4" t="n">
        <v>0.1494</v>
      </c>
      <c r="M90" s="3" t="n">
        <v>711233</v>
      </c>
      <c r="N90" s="3" t="n">
        <v>675798</v>
      </c>
      <c r="O90" s="3" t="n">
        <v>618206</v>
      </c>
      <c r="P90" s="2" t="inlineStr">
        <is>
          <t>C</t>
        </is>
      </c>
      <c r="Q90" s="2" t="inlineStr">
        <is>
          <t>5 slaapkamers; frozen huur &amp;#8364;45.600</t>
        </is>
      </c>
      <c r="R90" s="2" t="inlineStr">
        <is>
          <t>https://www.beleggingspanden.nl/nl/nieuw-aanbod/week-23-2026</t>
        </is>
      </c>
    </row>
    <row r="91">
      <c r="A91" s="2" t="n">
        <v>90</v>
      </c>
      <c r="B91" s="2" t="n">
        <v>23</v>
      </c>
      <c r="C91" s="2" t="inlineStr"/>
      <c r="D91" s="2" t="inlineStr">
        <is>
          <t>Zelfstandig</t>
        </is>
      </c>
      <c r="E91" s="2" t="inlineStr">
        <is>
          <t>Hilversum</t>
        </is>
      </c>
      <c r="F91" s="2" t="inlineStr">
        <is>
          <t>Ruitersweg 20B, Hilversum</t>
        </is>
      </c>
      <c r="G91" s="3" t="n">
        <v>150000</v>
      </c>
      <c r="H91" s="3" t="n">
        <v>8455</v>
      </c>
      <c r="I91" s="4">
        <f>IF(G91&gt;0,H91/G91,"")</f>
        <v/>
      </c>
      <c r="J91" s="2">
        <f>IF(I91&gt;=0.07,"ja","nee")</f>
        <v/>
      </c>
      <c r="K91" s="5">
        <f>IF(H91&gt;0,G91/H91,"")</f>
        <v/>
      </c>
      <c r="L91" s="4" t="n">
        <v>0.0106</v>
      </c>
      <c r="M91" s="3" t="n">
        <v>120649</v>
      </c>
      <c r="N91" s="3" t="n">
        <v>118047</v>
      </c>
      <c r="O91" s="3" t="n"/>
      <c r="P91" s="2" t="inlineStr">
        <is>
          <t>B</t>
        </is>
      </c>
      <c r="Q91" s="2" t="inlineStr">
        <is>
          <t>Verhuurd zolderappartement</t>
        </is>
      </c>
      <c r="R91" s="2" t="inlineStr">
        <is>
          <t>https://www.beleggingspanden.nl/nl/nieuw-aanbod/week-23-2026</t>
        </is>
      </c>
    </row>
    <row r="92">
      <c r="A92" s="2" t="n">
        <v>91</v>
      </c>
      <c r="B92" s="2" t="n">
        <v>23</v>
      </c>
      <c r="C92" s="2" t="inlineStr"/>
      <c r="D92" s="2" t="inlineStr">
        <is>
          <t>Kamerverhuur</t>
        </is>
      </c>
      <c r="E92" s="2" t="inlineStr">
        <is>
          <t>Arnhem</t>
        </is>
      </c>
      <c r="F92" s="2" t="inlineStr">
        <is>
          <t>Hommelseweg 286A, Arnhem</t>
        </is>
      </c>
      <c r="G92" s="3" t="n">
        <v>280000</v>
      </c>
      <c r="H92" s="3" t="n">
        <v>19440</v>
      </c>
      <c r="I92" s="4">
        <f>IF(G92&gt;0,H92/G92,"")</f>
        <v/>
      </c>
      <c r="J92" s="2">
        <f>IF(I92&gt;=0.07,"ja","nee")</f>
        <v/>
      </c>
      <c r="K92" s="5">
        <f>IF(H92&gt;0,G92/H92,"")</f>
        <v/>
      </c>
      <c r="L92" s="4" t="n">
        <v>0.0876</v>
      </c>
      <c r="M92" s="3" t="n">
        <v>299198</v>
      </c>
      <c r="N92" s="3" t="n">
        <v>287701</v>
      </c>
      <c r="O92" s="3" t="n">
        <v>269040</v>
      </c>
      <c r="P92" s="2" t="inlineStr">
        <is>
          <t>C</t>
        </is>
      </c>
      <c r="Q92" s="2" t="inlineStr">
        <is>
          <t>Kamerverhuur volgens listing</t>
        </is>
      </c>
      <c r="R92" s="2" t="inlineStr">
        <is>
          <t>https://www.beleggingspanden.nl/nl/nieuw-aanbod/week-23-2026</t>
        </is>
      </c>
    </row>
    <row r="93">
      <c r="A93" s="2" t="n">
        <v>92</v>
      </c>
      <c r="B93" s="2" t="n">
        <v>24</v>
      </c>
      <c r="C93" s="2" t="inlineStr"/>
      <c r="D93" s="2" t="inlineStr">
        <is>
          <t>Wooncomplex</t>
        </is>
      </c>
      <c r="E93" s="2" t="inlineStr">
        <is>
          <t>Kampen</t>
        </is>
      </c>
      <c r="F93" s="2" t="inlineStr">
        <is>
          <t>Sint Jacobstraat 1, Kampen</t>
        </is>
      </c>
      <c r="G93" s="3" t="n">
        <v>625000</v>
      </c>
      <c r="H93" s="3" t="n">
        <v>40140</v>
      </c>
      <c r="I93" s="4">
        <f>IF(G93&gt;0,H93/G93,"")</f>
        <v/>
      </c>
      <c r="J93" s="2">
        <f>IF(I93&gt;=0.07,"ja","nee")</f>
        <v/>
      </c>
      <c r="K93" s="5">
        <f>IF(H93&gt;0,G93/H93,"")</f>
        <v/>
      </c>
      <c r="L93" s="4" t="n">
        <v>0.0698</v>
      </c>
      <c r="M93" s="3" t="n">
        <v>624587</v>
      </c>
      <c r="N93" s="3" t="n">
        <v>602127</v>
      </c>
      <c r="O93" s="3" t="n">
        <v>565755</v>
      </c>
      <c r="P93" s="2" t="inlineStr">
        <is>
          <t>A</t>
        </is>
      </c>
      <c r="Q93" s="2" t="inlineStr">
        <is>
          <t>Vier verhuurde moderne studios</t>
        </is>
      </c>
      <c r="R93" s="2" t="inlineStr">
        <is>
          <t>https://www.beleggingspanden.nl/nl/aanbod/kampen-sint-jacobstraat-1-16921</t>
        </is>
      </c>
    </row>
    <row r="94">
      <c r="A94" s="2" t="n">
        <v>93</v>
      </c>
      <c r="B94" s="2" t="n">
        <v>24</v>
      </c>
      <c r="C94" s="2" t="inlineStr"/>
      <c r="D94" s="2" t="inlineStr">
        <is>
          <t>Wooncomplex</t>
        </is>
      </c>
      <c r="E94" s="2" t="inlineStr">
        <is>
          <t>Vlaardingen</t>
        </is>
      </c>
      <c r="F94" s="2" t="inlineStr">
        <is>
          <t>Geert Grootelaan 229 + Vettenoordstraat 60C + Van der Driftstraat 32, Vlaardingen</t>
        </is>
      </c>
      <c r="G94" s="3" t="n">
        <v>605000</v>
      </c>
      <c r="H94" s="3" t="n">
        <v>34093</v>
      </c>
      <c r="I94" s="4">
        <f>IF(G94&gt;0,H94/G94,"")</f>
        <v/>
      </c>
      <c r="J94" s="2">
        <f>IF(I94&gt;=0.07,"ja","nee")</f>
        <v/>
      </c>
      <c r="K94" s="5">
        <f>IF(H94&gt;0,G94/H94,"")</f>
        <v/>
      </c>
      <c r="L94" s="4" t="n">
        <v>0.0353</v>
      </c>
      <c r="M94" s="3" t="n">
        <v>529230</v>
      </c>
      <c r="N94" s="3" t="n">
        <v>514236</v>
      </c>
      <c r="O94" s="3" t="n">
        <v>490032</v>
      </c>
      <c r="P94" s="2" t="inlineStr">
        <is>
          <t>B</t>
        </is>
      </c>
      <c r="Q94" s="2" t="inlineStr">
        <is>
          <t>3 verhuurde appartementen</t>
        </is>
      </c>
      <c r="R94" s="2" t="inlineStr">
        <is>
          <t>https://allecijfers.nl/postcode/3132CD/</t>
        </is>
      </c>
    </row>
    <row r="95">
      <c r="A95" s="2" t="n">
        <v>94</v>
      </c>
      <c r="B95" s="2" t="n">
        <v>24</v>
      </c>
      <c r="C95" s="2" t="inlineStr"/>
      <c r="D95" s="2" t="inlineStr">
        <is>
          <t>Kamerverhuur</t>
        </is>
      </c>
      <c r="E95" s="2" t="inlineStr">
        <is>
          <t>Meppel</t>
        </is>
      </c>
      <c r="F95" s="2" t="inlineStr">
        <is>
          <t>Stationsweg 3A, 3B, 3C &amp; 3D, Meppel</t>
        </is>
      </c>
      <c r="G95" s="3" t="n">
        <v>2950000</v>
      </c>
      <c r="H95" s="3" t="n">
        <v>215944</v>
      </c>
      <c r="I95" s="4">
        <f>IF(G95&gt;0,H95/G95,"")</f>
        <v/>
      </c>
      <c r="J95" s="2">
        <f>IF(I95&gt;=0.07,"ja","nee")</f>
        <v/>
      </c>
      <c r="K95" s="5">
        <f>IF(H95&gt;0,G95/H95,"")</f>
        <v/>
      </c>
      <c r="L95" s="4" t="n">
        <v>0.1051</v>
      </c>
      <c r="M95" s="3" t="n">
        <v>3387355</v>
      </c>
      <c r="N95" s="3" t="n">
        <v>3240038</v>
      </c>
      <c r="O95" s="3" t="n">
        <v>3001148</v>
      </c>
      <c r="P95" s="2" t="inlineStr">
        <is>
          <t>B</t>
        </is>
      </c>
      <c r="Q95" s="2" t="inlineStr">
        <is>
          <t>Complex met circa 30 verhuurde studio's/kamers</t>
        </is>
      </c>
      <c r="R95" s="2" t="inlineStr">
        <is>
          <t>https://www.beleggingspanden.nl/nl/nieuw-aanbod/week-24-2026</t>
        </is>
      </c>
    </row>
    <row r="96">
      <c r="A96" s="2" t="n">
        <v>95</v>
      </c>
      <c r="B96" s="2" t="n">
        <v>26</v>
      </c>
      <c r="C96" s="2" t="inlineStr"/>
      <c r="D96" s="2" t="inlineStr">
        <is>
          <t>Wooncomplex</t>
        </is>
      </c>
      <c r="E96" s="2" t="inlineStr">
        <is>
          <t>Tilburg</t>
        </is>
      </c>
      <c r="F96" s="2" t="inlineStr">
        <is>
          <t>Smidspad 73, 73A &amp; 73B, Tilburg</t>
        </is>
      </c>
      <c r="G96" s="3" t="n">
        <v>710000</v>
      </c>
      <c r="H96" s="3" t="n">
        <v>45960</v>
      </c>
      <c r="I96" s="4">
        <f>IF(G96&gt;0,H96/G96,"")</f>
        <v/>
      </c>
      <c r="J96" s="2">
        <f>IF(I96&gt;=0.07,"ja","nee")</f>
        <v/>
      </c>
      <c r="K96" s="5">
        <f>IF(H96&gt;0,G96/H96,"")</f>
        <v/>
      </c>
      <c r="L96" s="4" t="n">
        <v>0.0722</v>
      </c>
      <c r="M96" s="3" t="n">
        <v>716045</v>
      </c>
      <c r="N96" s="3" t="n">
        <v>689874</v>
      </c>
      <c r="O96" s="3" t="n">
        <v>647491</v>
      </c>
      <c r="P96" s="2" t="inlineStr">
        <is>
          <t>A</t>
        </is>
      </c>
      <c r="Q96" s="2" t="inlineStr">
        <is>
          <t>Woonbeleggingspand met vijf units</t>
        </is>
      </c>
      <c r="R96" s="2" t="inlineStr">
        <is>
          <t>https://www.beleggingspanden.nl/nl/nieuw-aanbod/week-26-2026</t>
        </is>
      </c>
    </row>
    <row r="97">
      <c r="A97" s="2" t="n">
        <v>96</v>
      </c>
      <c r="B97" s="2" t="n">
        <v>26</v>
      </c>
      <c r="C97" s="2" t="inlineStr"/>
      <c r="D97" s="2" t="inlineStr">
        <is>
          <t>Zelfstandig</t>
        </is>
      </c>
      <c r="E97" s="2" t="inlineStr">
        <is>
          <t>Maassluis</t>
        </is>
      </c>
      <c r="F97" s="2" t="inlineStr">
        <is>
          <t>Noordvliet 28-RD, Maassluis</t>
        </is>
      </c>
      <c r="G97" s="3" t="n">
        <v>165000</v>
      </c>
      <c r="H97" s="3" t="n">
        <v>7368</v>
      </c>
      <c r="I97" s="4">
        <f>IF(G97&gt;0,H97/G97,"")</f>
        <v/>
      </c>
      <c r="J97" s="2">
        <f>IF(I97&gt;=0.07,"ja","nee")</f>
        <v/>
      </c>
      <c r="K97" s="5">
        <f>IF(H97&gt;0,G97/H97,"")</f>
        <v/>
      </c>
      <c r="L97" s="4" t="n">
        <v>-0.0614</v>
      </c>
      <c r="M97" s="3" t="n"/>
      <c r="N97" s="3" t="n"/>
      <c r="O97" s="3" t="n"/>
      <c r="P97" s="2" t="inlineStr">
        <is>
          <t>C</t>
        </is>
      </c>
      <c r="Q97" s="2" t="inlineStr">
        <is>
          <t>Verhuurd volgens frozen listing</t>
        </is>
      </c>
      <c r="R97" s="2" t="inlineStr">
        <is>
          <t>https://zoek.officielebekendmakingen.nl/gmb-2025-210432.html</t>
        </is>
      </c>
    </row>
    <row r="98">
      <c r="A98" s="2" t="n">
        <v>97</v>
      </c>
      <c r="B98" s="2" t="n">
        <v>26</v>
      </c>
      <c r="C98" s="2" t="inlineStr"/>
      <c r="D98" s="2" t="inlineStr">
        <is>
          <t>Kamerverhuur</t>
        </is>
      </c>
      <c r="E98" s="2" t="inlineStr">
        <is>
          <t>Rotterdam</t>
        </is>
      </c>
      <c r="F98" s="2" t="inlineStr">
        <is>
          <t>Walenburgerweg 110, Rotterdam</t>
        </is>
      </c>
      <c r="G98" s="3" t="n">
        <v>1445000</v>
      </c>
      <c r="H98" s="3" t="n">
        <v>129660</v>
      </c>
      <c r="I98" s="4">
        <f>IF(G98&gt;0,H98/G98,"")</f>
        <v/>
      </c>
      <c r="J98" s="2">
        <f>IF(I98&gt;=0.07,"ja","nee")</f>
        <v/>
      </c>
      <c r="K98" s="5">
        <f>IF(H98&gt;0,G98/H98,"")</f>
        <v/>
      </c>
      <c r="L98" s="4" t="n">
        <v>0.1583</v>
      </c>
      <c r="M98" s="3" t="n">
        <v>2033443</v>
      </c>
      <c r="N98" s="3" t="n">
        <v>1928167</v>
      </c>
      <c r="O98" s="3" t="n">
        <v>1757096</v>
      </c>
      <c r="P98" s="2" t="inlineStr">
        <is>
          <t>B</t>
        </is>
      </c>
      <c r="Q98" s="2" t="inlineStr">
        <is>
          <t>4 appartementen in kamerverhuurexploitatie</t>
        </is>
      </c>
      <c r="R98" s="2" t="inlineStr">
        <is>
          <t>https://www.omgevingsalert.nl/meldingen/8732506-vergunning-van-rechtswege-kamerbewoning-walenburgerweg-110b ; https://www.omgevingsalert.nl/meldingen/8405028-vergunning-kamerverhuur-walenburgerweg-110c</t>
        </is>
      </c>
    </row>
    <row r="99">
      <c r="A99" s="2" t="n">
        <v>98</v>
      </c>
      <c r="B99" s="2" t="n">
        <v>26</v>
      </c>
      <c r="C99" s="2" t="inlineStr"/>
      <c r="D99" s="2" t="inlineStr">
        <is>
          <t>Zelfstandig</t>
        </is>
      </c>
      <c r="E99" s="2" t="inlineStr">
        <is>
          <t>Rotterdam</t>
        </is>
      </c>
      <c r="F99" s="2" t="inlineStr">
        <is>
          <t>Bas Jungeriusstraat 13, Rotterdam</t>
        </is>
      </c>
      <c r="G99" s="3" t="n">
        <v>180000</v>
      </c>
      <c r="H99" s="3" t="n">
        <v>11112</v>
      </c>
      <c r="I99" s="4">
        <f>IF(G99&gt;0,H99/G99,"")</f>
        <v/>
      </c>
      <c r="J99" s="2">
        <f>IF(I99&gt;=0.07,"ja","nee")</f>
        <v/>
      </c>
      <c r="K99" s="5">
        <f>IF(H99&gt;0,G99/H99,"")</f>
        <v/>
      </c>
      <c r="L99" s="4" t="n">
        <v>0.0462</v>
      </c>
      <c r="M99" s="3" t="n">
        <v>164787</v>
      </c>
      <c r="N99" s="3" t="n">
        <v>159896</v>
      </c>
      <c r="O99" s="3" t="n">
        <v>151967</v>
      </c>
      <c r="P99" s="2" t="inlineStr">
        <is>
          <t>A</t>
        </is>
      </c>
      <c r="Q99" s="2" t="inlineStr">
        <is>
          <t>Verhuurd appartement</t>
        </is>
      </c>
      <c r="R99" s="2" t="inlineStr">
        <is>
          <t>https://www.beleggingspanden.nl/nl/nieuw-aanbod/week-26-2026</t>
        </is>
      </c>
    </row>
    <row r="100">
      <c r="A100" s="2" t="n">
        <v>99</v>
      </c>
      <c r="B100" s="2" t="n">
        <v>26</v>
      </c>
      <c r="C100" s="2" t="inlineStr"/>
      <c r="D100" s="2" t="inlineStr">
        <is>
          <t>Zelfstandig</t>
        </is>
      </c>
      <c r="E100" s="2" t="inlineStr">
        <is>
          <t>Arnhem</t>
        </is>
      </c>
      <c r="F100" s="2" t="inlineStr">
        <is>
          <t>Atjehstraat 8, Arnhem</t>
        </is>
      </c>
      <c r="G100" s="3" t="n">
        <v>230000</v>
      </c>
      <c r="H100" s="3" t="n">
        <v>11220</v>
      </c>
      <c r="I100" s="4">
        <f>IF(G100&gt;0,H100/G100,"")</f>
        <v/>
      </c>
      <c r="J100" s="2">
        <f>IF(I100&gt;=0.07,"ja","nee")</f>
        <v/>
      </c>
      <c r="K100" s="5">
        <f>IF(H100&gt;0,G100/H100,"")</f>
        <v/>
      </c>
      <c r="L100" s="4" t="n">
        <v>-0.0161</v>
      </c>
      <c r="M100" s="3" t="n"/>
      <c r="N100" s="3" t="n"/>
      <c r="O100" s="3" t="n"/>
      <c r="P100" s="2" t="inlineStr">
        <is>
          <t>A</t>
        </is>
      </c>
      <c r="Q100" s="2" t="inlineStr">
        <is>
          <t>Verhuurd appartement</t>
        </is>
      </c>
      <c r="R100" s="2" t="inlineStr">
        <is>
          <t>https://www.beleggingspanden.nl/nl/nieuw-aanbod/week-26-2026</t>
        </is>
      </c>
    </row>
    <row r="101">
      <c r="A101" s="2" t="n">
        <v>100</v>
      </c>
      <c r="B101" s="2" t="n">
        <v>26</v>
      </c>
      <c r="C101" s="2" t="inlineStr"/>
      <c r="D101" s="2" t="inlineStr">
        <is>
          <t>Overig</t>
        </is>
      </c>
      <c r="E101" s="2" t="inlineStr">
        <is>
          <t>Nijmegen</t>
        </is>
      </c>
      <c r="F101" s="2" t="inlineStr">
        <is>
          <t>Neptunusstraat 72, Nijmegen</t>
        </is>
      </c>
      <c r="G101" s="3" t="n">
        <v>220000</v>
      </c>
      <c r="H101" s="3" t="n">
        <v>12168</v>
      </c>
      <c r="I101" s="4">
        <f>IF(G101&gt;0,H101/G101,"")</f>
        <v/>
      </c>
      <c r="J101" s="2">
        <f>IF(I101&gt;=0.07,"ja","nee")</f>
        <v/>
      </c>
      <c r="K101" s="5">
        <f>IF(H101&gt;0,G101/H101,"")</f>
        <v/>
      </c>
      <c r="L101" s="4" t="n">
        <v>0.0204</v>
      </c>
      <c r="M101" s="3" t="n">
        <v>183329</v>
      </c>
      <c r="N101" s="3" t="n">
        <v>178965</v>
      </c>
      <c r="O101" s="3" t="n">
        <v>171913</v>
      </c>
      <c r="P101" s="2" t="inlineStr">
        <is>
          <t>B</t>
        </is>
      </c>
      <c r="Q101" s="2" t="inlineStr">
        <is>
          <t>2 woningdelers volgens listing</t>
        </is>
      </c>
      <c r="R101" s="2" t="inlineStr">
        <is>
          <t>https://www.beleggingspanden.nl/nl/nieuw-aanbod/week-26-2026</t>
        </is>
      </c>
    </row>
    <row r="102">
      <c r="A102" s="2" t="n">
        <v>101</v>
      </c>
      <c r="B102" s="2" t="n">
        <v>26</v>
      </c>
      <c r="C102" s="2" t="inlineStr"/>
      <c r="D102" s="2" t="inlineStr">
        <is>
          <t>Zelfstandig</t>
        </is>
      </c>
      <c r="E102" s="2" t="inlineStr">
        <is>
          <t>Prinsenbeek</t>
        </is>
      </c>
      <c r="F102" s="2" t="inlineStr">
        <is>
          <t>Julianalaan 23, Prinsenbeek</t>
        </is>
      </c>
      <c r="G102" s="3" t="n">
        <v>200000</v>
      </c>
      <c r="H102" s="3" t="n">
        <v>6600</v>
      </c>
      <c r="I102" s="4">
        <f>IF(G102&gt;0,H102/G102,"")</f>
        <v/>
      </c>
      <c r="J102" s="2">
        <f>IF(I102&gt;=0.07,"ja","nee")</f>
        <v/>
      </c>
      <c r="K102" s="5">
        <f>IF(H102&gt;0,G102/H102,"")</f>
        <v/>
      </c>
      <c r="L102" s="4" t="n">
        <v>-0.1707</v>
      </c>
      <c r="M102" s="3" t="n"/>
      <c r="N102" s="3" t="n"/>
      <c r="O102" s="3" t="n"/>
      <c r="P102" s="2" t="inlineStr">
        <is>
          <t>A</t>
        </is>
      </c>
      <c r="Q102" s="2" t="inlineStr">
        <is>
          <t>Hoekwoning met zittende huurder; lage huur</t>
        </is>
      </c>
      <c r="R102" s="2" t="inlineStr">
        <is>
          <t>https://www.beleggingspanden.nl/nl/nieuw-aanbod/week-26-2026</t>
        </is>
      </c>
    </row>
    <row r="103">
      <c r="A103" s="2" t="n">
        <v>102</v>
      </c>
      <c r="B103" s="2" t="n">
        <v>27</v>
      </c>
      <c r="C103" s="2" t="inlineStr"/>
      <c r="D103" s="2" t="inlineStr">
        <is>
          <t>Wooncomplex</t>
        </is>
      </c>
      <c r="E103" s="2" t="inlineStr">
        <is>
          <t>Amsterdam</t>
        </is>
      </c>
      <c r="F103" s="2" t="inlineStr">
        <is>
          <t>Ceintuurbaan 192-1 t/m 192-4, Amsterdam</t>
        </is>
      </c>
      <c r="G103" s="3" t="n">
        <v>1425000</v>
      </c>
      <c r="H103" s="3" t="n">
        <v>67580</v>
      </c>
      <c r="I103" s="4">
        <f>IF(G103&gt;0,H103/G103,"")</f>
        <v/>
      </c>
      <c r="J103" s="2">
        <f>IF(I103&gt;=0.07,"ja","nee")</f>
        <v/>
      </c>
      <c r="K103" s="5">
        <f>IF(H103&gt;0,G103/H103,"")</f>
        <v/>
      </c>
      <c r="L103" s="4" t="n">
        <v>-0.0081</v>
      </c>
      <c r="M103" s="3" t="n">
        <v>1053628</v>
      </c>
      <c r="N103" s="3" t="n">
        <v>1034774</v>
      </c>
      <c r="O103" s="3" t="n"/>
      <c r="P103" s="2" t="inlineStr">
        <is>
          <t>A</t>
        </is>
      </c>
      <c r="Q103" s="2" t="inlineStr">
        <is>
          <t>Vier volledig verhuurde appartementen op eigen grond</t>
        </is>
      </c>
      <c r="R103" s="2" t="inlineStr">
        <is>
          <t>https://www.beleggingspanden.nl/nl/aanbod/amsterdam-ceintuurbaan-192-1-t-m-192-4-17011</t>
        </is>
      </c>
    </row>
    <row r="104">
      <c r="A104" s="2" t="n">
        <v>103</v>
      </c>
      <c r="B104" s="2" t="n">
        <v>27</v>
      </c>
      <c r="C104" s="2" t="inlineStr"/>
      <c r="D104" s="2" t="inlineStr">
        <is>
          <t>Zelfstandig</t>
        </is>
      </c>
      <c r="E104" s="2" t="inlineStr">
        <is>
          <t>Almere</t>
        </is>
      </c>
      <c r="F104" s="2" t="inlineStr">
        <is>
          <t>Hollywoodlaan 182, Almere</t>
        </is>
      </c>
      <c r="G104" s="3" t="n">
        <v>275000</v>
      </c>
      <c r="H104" s="3" t="n">
        <v>13200</v>
      </c>
      <c r="I104" s="4">
        <f>IF(G104&gt;0,H104/G104,"")</f>
        <v/>
      </c>
      <c r="J104" s="2">
        <f>IF(I104&gt;=0.07,"ja","nee")</f>
        <v/>
      </c>
      <c r="K104" s="5">
        <f>IF(H104&gt;0,G104/H104,"")</f>
        <v/>
      </c>
      <c r="L104" s="4" t="n">
        <v>-0.0169</v>
      </c>
      <c r="M104" s="3" t="n"/>
      <c r="N104" s="3" t="n"/>
      <c r="O104" s="3" t="n"/>
      <c r="P104" s="2" t="inlineStr">
        <is>
          <t>A</t>
        </is>
      </c>
      <c r="Q104" s="2" t="inlineStr">
        <is>
          <t>Volledig verhuurd appartement Filmwijk</t>
        </is>
      </c>
      <c r="R104" s="2" t="inlineStr">
        <is>
          <t>https://www.beleggingspanden.nl/nl/aanbod/almere-hollywoodlaan-182-17030</t>
        </is>
      </c>
    </row>
    <row r="105">
      <c r="A105" s="2" t="n">
        <v>104</v>
      </c>
      <c r="B105" s="2" t="n">
        <v>27</v>
      </c>
      <c r="C105" s="2" t="inlineStr"/>
      <c r="D105" s="2" t="inlineStr">
        <is>
          <t>Zelfstandig</t>
        </is>
      </c>
      <c r="E105" s="2" t="inlineStr">
        <is>
          <t>Sittard-Geleen</t>
        </is>
      </c>
      <c r="F105" s="2" t="inlineStr">
        <is>
          <t>Burgemeester Lemmensstraat 140, Geleen</t>
        </is>
      </c>
      <c r="G105" s="3" t="n">
        <v>350000</v>
      </c>
      <c r="H105" s="3" t="n">
        <v>20020</v>
      </c>
      <c r="I105" s="4">
        <f>IF(G105&gt;0,H105/G105,"")</f>
        <v/>
      </c>
      <c r="J105" s="2">
        <f>IF(I105&gt;=0.07,"ja","nee")</f>
        <v/>
      </c>
      <c r="K105" s="5">
        <f>IF(H105&gt;0,G105/H105,"")</f>
        <v/>
      </c>
      <c r="L105" s="4" t="n">
        <v>0.0362</v>
      </c>
      <c r="M105" s="3" t="n">
        <v>308157</v>
      </c>
      <c r="N105" s="3" t="n">
        <v>299532</v>
      </c>
      <c r="O105" s="3" t="n">
        <v>285592</v>
      </c>
      <c r="P105" s="2" t="inlineStr">
        <is>
          <t>A</t>
        </is>
      </c>
      <c r="Q105" s="2" t="inlineStr">
        <is>
          <t>Duurzame twee-onder-een-kapwoning, label A</t>
        </is>
      </c>
      <c r="R105" s="2" t="inlineStr">
        <is>
          <t>https://www.beleggingspanden.nl/nl/aanbod/sittard-geleen-burgemeester-lemmensstraat-140-17031</t>
        </is>
      </c>
    </row>
    <row r="106">
      <c r="A106" s="2" t="n">
        <v>105</v>
      </c>
      <c r="B106" s="2" t="n">
        <v>28</v>
      </c>
      <c r="C106" s="2" t="inlineStr"/>
      <c r="D106" s="2" t="inlineStr">
        <is>
          <t>Zelfstandig</t>
        </is>
      </c>
      <c r="E106" s="2" t="inlineStr">
        <is>
          <t>Apeldoorn</t>
        </is>
      </c>
      <c r="F106" s="2" t="inlineStr">
        <is>
          <t>Loolaan 41-107, Apeldoorn</t>
        </is>
      </c>
      <c r="G106" s="3" t="n">
        <v>155000</v>
      </c>
      <c r="H106" s="3" t="n">
        <v>10200</v>
      </c>
      <c r="I106" s="4">
        <f>IF(G106&gt;0,H106/G106,"")</f>
        <v/>
      </c>
      <c r="J106" s="2">
        <f>IF(I106&gt;=0.07,"ja","nee")</f>
        <v/>
      </c>
      <c r="K106" s="5">
        <f>IF(H106&gt;0,G106/H106,"")</f>
        <v/>
      </c>
      <c r="L106" s="4" t="n">
        <v>0.0587</v>
      </c>
      <c r="M106" s="3" t="n">
        <v>148605</v>
      </c>
      <c r="N106" s="3" t="n">
        <v>143783</v>
      </c>
      <c r="O106" s="3" t="n">
        <v>135961</v>
      </c>
      <c r="P106" s="2" t="inlineStr">
        <is>
          <t>B</t>
        </is>
      </c>
      <c r="Q106" s="2" t="inlineStr">
        <is>
          <t>Verhuurd appartement</t>
        </is>
      </c>
      <c r="R106" s="2" t="inlineStr">
        <is>
          <t>https://www.beleggingspanden.nl/nl/nieuw-aanbod/week-28-2026</t>
        </is>
      </c>
    </row>
    <row r="107">
      <c r="A107" s="2" t="n">
        <v>106</v>
      </c>
      <c r="B107" s="2" t="n">
        <v>28</v>
      </c>
      <c r="C107" s="2" t="inlineStr"/>
      <c r="D107" s="2" t="inlineStr">
        <is>
          <t>Zelfstandig</t>
        </is>
      </c>
      <c r="E107" s="2" t="inlineStr">
        <is>
          <t>Utrecht</t>
        </is>
      </c>
      <c r="F107" s="2" t="inlineStr">
        <is>
          <t>Opaalweg 101, Utrecht</t>
        </is>
      </c>
      <c r="G107" s="3" t="n">
        <v>295000</v>
      </c>
      <c r="H107" s="3" t="n">
        <v>6105</v>
      </c>
      <c r="I107" s="4">
        <f>IF(G107&gt;0,H107/G107,"")</f>
        <v/>
      </c>
      <c r="J107" s="2">
        <f>IF(I107&gt;=0.07,"ja","nee")</f>
        <v/>
      </c>
      <c r="K107" s="5">
        <f>IF(H107&gt;0,G107/H107,"")</f>
        <v/>
      </c>
      <c r="L107" s="4" t="n">
        <v>-0.8137</v>
      </c>
      <c r="M107" s="3" t="n"/>
      <c r="N107" s="3" t="n"/>
      <c r="O107" s="3" t="n"/>
      <c r="P107" s="2" t="inlineStr">
        <is>
          <t>B</t>
        </is>
      </c>
      <c r="Q107" s="2" t="inlineStr">
        <is>
          <t>Verhuurd appartement zuidzijde Utrecht</t>
        </is>
      </c>
      <c r="R107" s="2" t="inlineStr">
        <is>
          <t>https://www.beleggingspanden.nl/nl/aanbod/utrecht-opaalweg-101-17049</t>
        </is>
      </c>
    </row>
    <row r="108">
      <c r="A108" s="2" t="n">
        <v>107</v>
      </c>
      <c r="B108" s="2" t="n">
        <v>28</v>
      </c>
      <c r="C108" s="2" t="inlineStr"/>
      <c r="D108" s="2" t="inlineStr">
        <is>
          <t>Zelfstandig</t>
        </is>
      </c>
      <c r="E108" s="2" t="inlineStr">
        <is>
          <t>Roosendaal</t>
        </is>
      </c>
      <c r="F108" s="2" t="inlineStr">
        <is>
          <t>President Kennedylaan 52, Roosendaal</t>
        </is>
      </c>
      <c r="G108" s="3" t="n">
        <v>299500</v>
      </c>
      <c r="H108" s="3" t="n">
        <v>15388</v>
      </c>
      <c r="I108" s="4">
        <f>IF(G108&gt;0,H108/G108,"")</f>
        <v/>
      </c>
      <c r="J108" s="2">
        <f>IF(I108&gt;=0.07,"ja","nee")</f>
        <v/>
      </c>
      <c r="K108" s="5">
        <f>IF(H108&gt;0,G108/H108,"")</f>
        <v/>
      </c>
      <c r="L108" s="4" t="n">
        <v>0.0045</v>
      </c>
      <c r="M108" s="3" t="n">
        <v>235191</v>
      </c>
      <c r="N108" s="3" t="n">
        <v>230432</v>
      </c>
      <c r="O108" s="3" t="n">
        <v>222772</v>
      </c>
      <c r="P108" s="2" t="inlineStr">
        <is>
          <t>B</t>
        </is>
      </c>
      <c r="Q108" s="2" t="inlineStr">
        <is>
          <t>Verhuurde tussenwoning</t>
        </is>
      </c>
      <c r="R108" s="2" t="inlineStr">
        <is>
          <t>https://www.beleggingspanden.nl/nl/nieuw-aanbod/week-28-2026</t>
        </is>
      </c>
    </row>
    <row r="109">
      <c r="A109" s="2" t="n">
        <v>108</v>
      </c>
      <c r="B109" s="2" t="n">
        <v>29</v>
      </c>
      <c r="C109" s="2" t="inlineStr"/>
      <c r="D109" s="2" t="inlineStr">
        <is>
          <t>Zelfstandig</t>
        </is>
      </c>
      <c r="E109" s="2" t="inlineStr">
        <is>
          <t>Den Haag</t>
        </is>
      </c>
      <c r="F109" s="2" t="inlineStr">
        <is>
          <t>Parallelweg 305, Den Haag</t>
        </is>
      </c>
      <c r="G109" s="3" t="n">
        <v>169500</v>
      </c>
      <c r="H109" s="3" t="n">
        <v>7293</v>
      </c>
      <c r="I109" s="4">
        <f>IF(G109&gt;0,H109/G109,"")</f>
        <v/>
      </c>
      <c r="J109" s="2">
        <f>IF(I109&gt;=0.07,"ja","nee")</f>
        <v/>
      </c>
      <c r="K109" s="5">
        <f>IF(H109&gt;0,G109/H109,"")</f>
        <v/>
      </c>
      <c r="L109" s="4" t="n">
        <v>-0.0733</v>
      </c>
      <c r="M109" s="3" t="n"/>
      <c r="N109" s="3" t="n"/>
      <c r="O109" s="3" t="n"/>
      <c r="P109" s="2" t="inlineStr">
        <is>
          <t>A</t>
        </is>
      </c>
      <c r="Q109" s="2" t="inlineStr">
        <is>
          <t>Verhuurd appartement</t>
        </is>
      </c>
      <c r="R109" s="2" t="inlineStr">
        <is>
          <t>https://www.beleggingspanden.nl/nl/nieuw-aanbod/week-29-2026</t>
        </is>
      </c>
    </row>
    <row r="110">
      <c r="A110" s="2" t="n">
        <v>109</v>
      </c>
      <c r="B110" s="2" t="n">
        <v>29</v>
      </c>
      <c r="C110" s="2" t="inlineStr"/>
      <c r="D110" s="2" t="inlineStr">
        <is>
          <t>Zelfstandig</t>
        </is>
      </c>
      <c r="E110" s="2" t="inlineStr">
        <is>
          <t>Den Haag</t>
        </is>
      </c>
      <c r="F110" s="2" t="inlineStr">
        <is>
          <t>Parallelweg 306, Den Haag</t>
        </is>
      </c>
      <c r="G110" s="3" t="n">
        <v>175000</v>
      </c>
      <c r="H110" s="3" t="n">
        <v>7031</v>
      </c>
      <c r="I110" s="4">
        <f>IF(G110&gt;0,H110/G110,"")</f>
        <v/>
      </c>
      <c r="J110" s="2">
        <f>IF(I110&gt;=0.07,"ja","nee")</f>
        <v/>
      </c>
      <c r="K110" s="5">
        <f>IF(H110&gt;0,G110/H110,"")</f>
        <v/>
      </c>
      <c r="L110" s="4" t="n">
        <v>-0.0946</v>
      </c>
      <c r="M110" s="3" t="n"/>
      <c r="N110" s="3" t="n"/>
      <c r="O110" s="3" t="n"/>
      <c r="P110" s="2" t="inlineStr">
        <is>
          <t>A</t>
        </is>
      </c>
      <c r="Q110" s="2" t="inlineStr">
        <is>
          <t>Verhuurd appartement tweede etage</t>
        </is>
      </c>
      <c r="R110" s="2" t="inlineStr">
        <is>
          <t>https://www.beleggingspanden.nl/nl/nieuw-aanbod/week-29-2026</t>
        </is>
      </c>
    </row>
    <row r="111">
      <c r="A111" s="2" t="n">
        <v>110</v>
      </c>
      <c r="B111" s="2" t="n">
        <v>29</v>
      </c>
      <c r="C111" s="2" t="inlineStr"/>
      <c r="D111" s="2" t="inlineStr">
        <is>
          <t>Overig</t>
        </is>
      </c>
      <c r="E111" s="2" t="inlineStr">
        <is>
          <t>Utrecht</t>
        </is>
      </c>
      <c r="F111" s="2" t="inlineStr">
        <is>
          <t>Van Kleffenslaan 86, Utrecht</t>
        </is>
      </c>
      <c r="G111" s="3" t="n">
        <v>755000</v>
      </c>
      <c r="H111" s="3" t="n">
        <v>53340</v>
      </c>
      <c r="I111" s="4">
        <f>IF(G111&gt;0,H111/G111,"")</f>
        <v/>
      </c>
      <c r="J111" s="2">
        <f>IF(I111&gt;=0.07,"ja","nee")</f>
        <v/>
      </c>
      <c r="K111" s="5">
        <f>IF(H111&gt;0,G111/H111,"")</f>
        <v/>
      </c>
      <c r="L111" s="4" t="n">
        <v>0.0951</v>
      </c>
      <c r="M111" s="3" t="n">
        <v>832316</v>
      </c>
      <c r="N111" s="3" t="n">
        <v>798123</v>
      </c>
      <c r="O111" s="3" t="n">
        <v>742674</v>
      </c>
      <c r="P111" s="2" t="inlineStr">
        <is>
          <t>B</t>
        </is>
      </c>
      <c r="Q111" s="2" t="inlineStr">
        <is>
          <t>Woning/appartement met bestaande huurstroom</t>
        </is>
      </c>
      <c r="R111" s="2" t="inlineStr">
        <is>
          <t>https://www.beleggingspanden.nl/nl/nieuw-aanbod/week-29-2026</t>
        </is>
      </c>
    </row>
    <row r="112">
      <c r="A112" s="2" t="n">
        <v>111</v>
      </c>
      <c r="B112" s="2" t="n">
        <v>29</v>
      </c>
      <c r="C112" s="2" t="inlineStr"/>
      <c r="D112" s="2" t="inlineStr">
        <is>
          <t>Zelfstandig</t>
        </is>
      </c>
      <c r="E112" s="2" t="inlineStr">
        <is>
          <t>Amsterdam</t>
        </is>
      </c>
      <c r="F112" s="2" t="inlineStr">
        <is>
          <t>Hudsonstraat 123-2, Amsterdam</t>
        </is>
      </c>
      <c r="G112" s="3" t="n">
        <v>250000</v>
      </c>
      <c r="H112" s="3" t="n">
        <v>6469</v>
      </c>
      <c r="I112" s="4">
        <f>IF(G112&gt;0,H112/G112,"")</f>
        <v/>
      </c>
      <c r="J112" s="2">
        <f>IF(I112&gt;=0.07,"ja","nee")</f>
        <v/>
      </c>
      <c r="K112" s="5">
        <f>IF(H112&gt;0,G112/H112,"")</f>
        <v/>
      </c>
      <c r="L112" s="4" t="n">
        <v>-0.3204</v>
      </c>
      <c r="M112" s="3" t="n"/>
      <c r="N112" s="3" t="n"/>
      <c r="O112" s="3" t="n"/>
      <c r="P112" s="2" t="inlineStr">
        <is>
          <t>A</t>
        </is>
      </c>
      <c r="Q112" s="2" t="inlineStr">
        <is>
          <t>Langdurig verhuurde woning; huurcontract sinds 1992 volgens Funda in Business</t>
        </is>
      </c>
      <c r="R112" s="2" t="inlineStr">
        <is>
          <t>https://www.fundainbusiness.nl/belegging/amsterdam/object-80800596-hudsonstraat-123-2/</t>
        </is>
      </c>
    </row>
    <row r="113">
      <c r="A113" s="2" t="n">
        <v>112</v>
      </c>
      <c r="B113" s="2" t="n">
        <v>29</v>
      </c>
      <c r="C113" s="2" t="inlineStr"/>
      <c r="D113" s="2" t="inlineStr">
        <is>
          <t>Zelfstandig</t>
        </is>
      </c>
      <c r="E113" s="2" t="inlineStr">
        <is>
          <t>Rotterdam</t>
        </is>
      </c>
      <c r="F113" s="2" t="inlineStr">
        <is>
          <t>Ruigenhoek 85, Rotterdam</t>
        </is>
      </c>
      <c r="G113" s="3" t="n">
        <v>185000</v>
      </c>
      <c r="H113" s="3" t="n">
        <v>9660</v>
      </c>
      <c r="I113" s="4">
        <f>IF(G113&gt;0,H113/G113,"")</f>
        <v/>
      </c>
      <c r="J113" s="2">
        <f>IF(I113&gt;=0.07,"ja","nee")</f>
        <v/>
      </c>
      <c r="K113" s="5">
        <f>IF(H113&gt;0,G113/H113,"")</f>
        <v/>
      </c>
      <c r="L113" s="4" t="n">
        <v>-0.0027</v>
      </c>
      <c r="M113" s="3" t="n">
        <v>142167</v>
      </c>
      <c r="N113" s="3" t="n">
        <v>139569</v>
      </c>
      <c r="O113" s="3" t="n"/>
      <c r="P113" s="2" t="inlineStr">
        <is>
          <t>A</t>
        </is>
      </c>
      <c r="Q113" s="2" t="inlineStr">
        <is>
          <t>Verhuurd appartement</t>
        </is>
      </c>
      <c r="R113" s="2" t="inlineStr">
        <is>
          <t>https://www.beleggingspanden.nl/nl/nieuw-aanbod/week-29-2026</t>
        </is>
      </c>
    </row>
    <row r="114">
      <c r="A114" s="2" t="n">
        <v>113</v>
      </c>
      <c r="B114" s="2" t="n">
        <v>29</v>
      </c>
      <c r="C114" s="2" t="inlineStr"/>
      <c r="D114" s="2" t="inlineStr">
        <is>
          <t>Zelfstandig</t>
        </is>
      </c>
      <c r="E114" s="2" t="inlineStr">
        <is>
          <t>Vlissingen</t>
        </is>
      </c>
      <c r="F114" s="2" t="inlineStr">
        <is>
          <t>Van Dishoeckstraat 146, Vlissingen</t>
        </is>
      </c>
      <c r="G114" s="3" t="n">
        <v>165000</v>
      </c>
      <c r="H114" s="3" t="n">
        <v>11256</v>
      </c>
      <c r="I114" s="4">
        <f>IF(G114&gt;0,H114/G114,"")</f>
        <v/>
      </c>
      <c r="J114" s="2">
        <f>IF(I114&gt;=0.07,"ja","nee")</f>
        <v/>
      </c>
      <c r="K114" s="5">
        <f>IF(H114&gt;0,G114/H114,"")</f>
        <v/>
      </c>
      <c r="L114" s="4" t="n">
        <v>0.0717</v>
      </c>
      <c r="M114" s="3" t="n">
        <v>166056</v>
      </c>
      <c r="N114" s="3" t="n">
        <v>160227</v>
      </c>
      <c r="O114" s="3" t="n">
        <v>150764</v>
      </c>
      <c r="P114" s="2" t="inlineStr">
        <is>
          <t>A</t>
        </is>
      </c>
      <c r="Q114" s="2" t="inlineStr">
        <is>
          <t>Verhuurde benedenwoning met huuroptimalisatie</t>
        </is>
      </c>
      <c r="R114" s="2" t="inlineStr">
        <is>
          <t>https://www.beleggingspanden.nl/nl/nieuw-aanbod/week-29-2026</t>
        </is>
      </c>
    </row>
    <row r="115">
      <c r="A115" s="2" t="n">
        <v>114</v>
      </c>
      <c r="B115" s="2" t="n">
        <v>29</v>
      </c>
      <c r="C115" s="2" t="inlineStr"/>
      <c r="D115" s="2" t="inlineStr">
        <is>
          <t>Overig</t>
        </is>
      </c>
      <c r="E115" s="2" t="inlineStr">
        <is>
          <t>Rotterdam</t>
        </is>
      </c>
      <c r="F115" s="2" t="inlineStr">
        <is>
          <t>Hooidrift 133A2, Rotterdam</t>
        </is>
      </c>
      <c r="G115" s="3" t="n">
        <v>540000</v>
      </c>
      <c r="H115" s="3" t="n">
        <v>36000</v>
      </c>
      <c r="I115" s="4">
        <f>IF(G115&gt;0,H115/G115,"")</f>
        <v/>
      </c>
      <c r="J115" s="2">
        <f>IF(I115&gt;=0.07,"ja","nee")</f>
        <v/>
      </c>
      <c r="K115" s="5">
        <f>IF(H115&gt;0,G115/H115,"")</f>
        <v/>
      </c>
      <c r="L115" s="4" t="n">
        <v>0.07920000000000001</v>
      </c>
      <c r="M115" s="3" t="n">
        <v>559631</v>
      </c>
      <c r="N115" s="3" t="n">
        <v>538517</v>
      </c>
      <c r="O115" s="3" t="n">
        <v>504295</v>
      </c>
      <c r="P115" s="2" t="inlineStr">
        <is>
          <t>B</t>
        </is>
      </c>
      <c r="Q115" s="2" t="inlineStr">
        <is>
          <t>Beleggingspand met directe huuropbrengsten</t>
        </is>
      </c>
      <c r="R115" s="2" t="inlineStr">
        <is>
          <t>https://www.beleggingspanden.nl/nl/nieuw-aanbod/week-29-2026</t>
        </is>
      </c>
    </row>
    <row r="116">
      <c r="A116" s="2" t="n">
        <v>115</v>
      </c>
      <c r="B116" s="2" t="n">
        <v>30</v>
      </c>
      <c r="C116" s="2" t="inlineStr"/>
      <c r="D116" s="2" t="inlineStr">
        <is>
          <t>Zelfstandig</t>
        </is>
      </c>
      <c r="E116" s="2" t="inlineStr">
        <is>
          <t>Den Haag</t>
        </is>
      </c>
      <c r="F116" s="2" t="inlineStr">
        <is>
          <t>Schapenlaan 30, Den Haag</t>
        </is>
      </c>
      <c r="G116" s="3" t="n">
        <v>220000</v>
      </c>
      <c r="H116" s="3" t="n">
        <v>5646</v>
      </c>
      <c r="I116" s="4">
        <f>IF(G116&gt;0,H116/G116,"")</f>
        <v/>
      </c>
      <c r="J116" s="2">
        <f>IF(I116&gt;=0.07,"ja","nee")</f>
        <v/>
      </c>
      <c r="K116" s="5">
        <f>IF(H116&gt;0,G116/H116,"")</f>
        <v/>
      </c>
      <c r="L116" s="4" t="n">
        <v>-0.3759</v>
      </c>
      <c r="M116" s="3" t="n"/>
      <c r="N116" s="3" t="n"/>
      <c r="O116" s="3" t="n"/>
      <c r="P116" s="2" t="inlineStr">
        <is>
          <t>A</t>
        </is>
      </c>
      <c r="Q116" s="2" t="inlineStr">
        <is>
          <t>Verhuurde bovenwoning; drie slaapkamers; onbepaalde tijd</t>
        </is>
      </c>
      <c r="R116" s="2" t="inlineStr">
        <is>
          <t>https://www.beleggingspanden.nl/nl/nieuw-aanbod/week-30-2026</t>
        </is>
      </c>
    </row>
    <row r="117">
      <c r="A117" s="6" t="n">
        <v>116</v>
      </c>
      <c r="B117" s="6" t="n">
        <v>32</v>
      </c>
      <c r="C117" s="6" t="inlineStr">
        <is>
          <t>ja</t>
        </is>
      </c>
      <c r="D117" s="6" t="inlineStr">
        <is>
          <t>Wooncomplex</t>
        </is>
      </c>
      <c r="E117" s="6" t="inlineStr">
        <is>
          <t>Epe</t>
        </is>
      </c>
      <c r="F117" s="6" t="inlineStr">
        <is>
          <t>Vuurdoornstraat 276-290, Vaassen</t>
        </is>
      </c>
      <c r="G117" s="7" t="n">
        <v>1375000</v>
      </c>
      <c r="H117" s="7" t="n">
        <v>84000</v>
      </c>
      <c r="I117" s="8">
        <f>IF(G117&gt;0,H117/G117,"")</f>
        <v/>
      </c>
      <c r="J117" s="6">
        <f>IF(I117&gt;=0.07,"ja","nee")</f>
        <v/>
      </c>
      <c r="K117" s="9">
        <f>IF(H117&gt;0,G117/H117,"")</f>
        <v/>
      </c>
      <c r="L117" s="8" t="n">
        <v>0.0583</v>
      </c>
      <c r="M117" s="7" t="n">
        <v>1313078</v>
      </c>
      <c r="N117" s="7" t="n">
        <v>1268444</v>
      </c>
      <c r="O117" s="7" t="n">
        <v>1196276</v>
      </c>
      <c r="P117" s="6" t="inlineStr">
        <is>
          <t>B</t>
        </is>
      </c>
      <c r="Q117" s="6" t="inlineStr">
        <is>
          <t>Acht zelfstandige appartementen, duurzaam; verhuurd volgens aanbieding</t>
        </is>
      </c>
      <c r="R117" s="6" t="inlineStr">
        <is>
          <t>https://www.beleggingspanden.nl/nl/aanbod/epe-vuurdoornstraat-276-290-16952</t>
        </is>
      </c>
    </row>
    <row r="118">
      <c r="A118" s="6" t="n">
        <v>117</v>
      </c>
      <c r="B118" s="6" t="n">
        <v>32</v>
      </c>
      <c r="C118" s="6" t="inlineStr">
        <is>
          <t>ja</t>
        </is>
      </c>
      <c r="D118" s="6" t="inlineStr">
        <is>
          <t>Zelfstandig</t>
        </is>
      </c>
      <c r="E118" s="6" t="inlineStr">
        <is>
          <t>Zandvoort</t>
        </is>
      </c>
      <c r="F118" s="6" t="inlineStr">
        <is>
          <t>Kosterstraat 13, Zandvoort</t>
        </is>
      </c>
      <c r="G118" s="7" t="n">
        <v>185000</v>
      </c>
      <c r="H118" s="7" t="n">
        <v>11084</v>
      </c>
      <c r="I118" s="8">
        <f>IF(G118&gt;0,H118/G118,"")</f>
        <v/>
      </c>
      <c r="J118" s="6">
        <f>IF(I118&gt;=0.07,"ja","nee")</f>
        <v/>
      </c>
      <c r="K118" s="9">
        <f>IF(H118&gt;0,G118/H118,"")</f>
        <v/>
      </c>
      <c r="L118" s="8" t="n">
        <v>0.0385</v>
      </c>
      <c r="M118" s="7" t="n">
        <v>164644</v>
      </c>
      <c r="N118" s="7" t="n">
        <v>160040</v>
      </c>
      <c r="O118" s="7" t="n">
        <v>152582</v>
      </c>
      <c r="P118" s="6" t="inlineStr">
        <is>
          <t>B</t>
        </is>
      </c>
      <c r="Q118" s="6" t="inlineStr">
        <is>
          <t>Verhuurd appartement, aangeboden onder de leegwaarde</t>
        </is>
      </c>
      <c r="R118" s="6" t="inlineStr">
        <is>
          <t>https://www.beleggingspanden.nl/nl/aanbod/zandvoort-kosterstraat-13-17147</t>
        </is>
      </c>
    </row>
    <row r="119">
      <c r="A119" s="6" t="n">
        <v>118</v>
      </c>
      <c r="B119" s="6" t="n">
        <v>32</v>
      </c>
      <c r="C119" s="6" t="inlineStr">
        <is>
          <t>ja</t>
        </is>
      </c>
      <c r="D119" s="6" t="inlineStr">
        <is>
          <t>Kamerverhuur</t>
        </is>
      </c>
      <c r="E119" s="6" t="inlineStr">
        <is>
          <t>Tilburg</t>
        </is>
      </c>
      <c r="F119" s="6" t="inlineStr">
        <is>
          <t>Goirkestraat 135, Tilburg</t>
        </is>
      </c>
      <c r="G119" s="7" t="n">
        <v>650000</v>
      </c>
      <c r="H119" s="7" t="n">
        <v>59000</v>
      </c>
      <c r="I119" s="8">
        <f>IF(G119&gt;0,H119/G119,"")</f>
        <v/>
      </c>
      <c r="J119" s="6">
        <f>IF(I119&gt;=0.07,"ja","nee")</f>
        <v/>
      </c>
      <c r="K119" s="9">
        <f>IF(H119&gt;0,G119/H119,"")</f>
        <v/>
      </c>
      <c r="L119" s="8" t="n">
        <v>0.1614</v>
      </c>
      <c r="M119" s="7" t="n">
        <v>922169</v>
      </c>
      <c r="N119" s="7" t="n">
        <v>874454</v>
      </c>
      <c r="O119" s="7" t="n">
        <v>796889</v>
      </c>
      <c r="P119" s="6" t="inlineStr">
        <is>
          <t>C</t>
        </is>
      </c>
      <c r="Q119" s="6" t="inlineStr">
        <is>
          <t>Vergund kamerverhuurpand; verhuurstatus niet expliciet in de aanbieding</t>
        </is>
      </c>
      <c r="R119" s="6" t="inlineStr">
        <is>
          <t>https://www.beleggingspanden.nl/nl/aanbod/tilburg-goirkestraat-135-17149</t>
        </is>
      </c>
    </row>
    <row r="120">
      <c r="A120" s="6" t="n">
        <v>119</v>
      </c>
      <c r="B120" s="6" t="n">
        <v>32</v>
      </c>
      <c r="C120" s="6" t="inlineStr">
        <is>
          <t>ja</t>
        </is>
      </c>
      <c r="D120" s="6" t="inlineStr">
        <is>
          <t>Zelfstandig</t>
        </is>
      </c>
      <c r="E120" s="6" t="inlineStr">
        <is>
          <t>Breda</t>
        </is>
      </c>
      <c r="F120" s="6" t="inlineStr">
        <is>
          <t>Waterweegbree 63, Breda</t>
        </is>
      </c>
      <c r="G120" s="7" t="n">
        <v>280000</v>
      </c>
      <c r="H120" s="7" t="n">
        <v>16473</v>
      </c>
      <c r="I120" s="8">
        <f>IF(G120&gt;0,H120/G120,"")</f>
        <v/>
      </c>
      <c r="J120" s="6">
        <f>IF(I120&gt;=0.07,"ja","nee")</f>
        <v/>
      </c>
      <c r="K120" s="9">
        <f>IF(H120&gt;0,G120/H120,"")</f>
        <v/>
      </c>
      <c r="L120" s="8" t="n">
        <v>0.0422</v>
      </c>
      <c r="M120" s="7" t="n">
        <v>252364</v>
      </c>
      <c r="N120" s="7" t="n">
        <v>245049</v>
      </c>
      <c r="O120" s="7" t="n">
        <v>233209</v>
      </c>
      <c r="P120" s="6" t="inlineStr">
        <is>
          <t>B</t>
        </is>
      </c>
      <c r="Q120" s="6" t="inlineStr">
        <is>
          <t>Verhuurd nieuwbouwappartement, aangeboden onder de leegwaarde</t>
        </is>
      </c>
      <c r="R120" s="6" t="inlineStr">
        <is>
          <t>https://www.beleggingspanden.nl/nl/aanbod/breda-waterweegbree-63-17157</t>
        </is>
      </c>
    </row>
    <row r="121">
      <c r="A121" s="6" t="n">
        <v>120</v>
      </c>
      <c r="B121" s="6" t="n">
        <v>32</v>
      </c>
      <c r="C121" s="6" t="inlineStr">
        <is>
          <t>ja</t>
        </is>
      </c>
      <c r="D121" s="6" t="inlineStr">
        <is>
          <t>Wooncomplex</t>
        </is>
      </c>
      <c r="E121" s="6" t="inlineStr">
        <is>
          <t>Haarlem</t>
        </is>
      </c>
      <c r="F121" s="6" t="inlineStr">
        <is>
          <t>Cremerplein 3, Haarlem</t>
        </is>
      </c>
      <c r="G121" s="7" t="n">
        <v>310000</v>
      </c>
      <c r="H121" s="7" t="n">
        <v>21205</v>
      </c>
      <c r="I121" s="8">
        <f>IF(G121&gt;0,H121/G121,"")</f>
        <v/>
      </c>
      <c r="J121" s="6">
        <f>IF(I121&gt;=0.07,"ja","nee")</f>
        <v/>
      </c>
      <c r="K121" s="9">
        <f>IF(H121&gt;0,G121/H121,"")</f>
        <v/>
      </c>
      <c r="L121" s="8" t="n">
        <v>0.08409999999999999</v>
      </c>
      <c r="M121" s="7" t="n">
        <v>326984</v>
      </c>
      <c r="N121" s="7" t="n">
        <v>314581</v>
      </c>
      <c r="O121" s="7" t="n">
        <v>294456</v>
      </c>
      <c r="P121" s="6" t="inlineStr">
        <is>
          <t>B</t>
        </is>
      </c>
      <c r="Q121" s="6" t="inlineStr">
        <is>
          <t>Meergezinswoning met drie verhuurde eenheden</t>
        </is>
      </c>
      <c r="R121" s="6" t="inlineStr">
        <is>
          <t>https://www.beleggingspanden.nl/nl/aanbod/haarlem-cremerplein-3-17158</t>
        </is>
      </c>
    </row>
    <row r="122">
      <c r="A122" s="6" t="n">
        <v>121</v>
      </c>
      <c r="B122" s="6" t="n">
        <v>32</v>
      </c>
      <c r="C122" s="6" t="inlineStr">
        <is>
          <t>ja</t>
        </is>
      </c>
      <c r="D122" s="6" t="inlineStr">
        <is>
          <t>Wooncomplex</t>
        </is>
      </c>
      <c r="E122" s="6" t="inlineStr">
        <is>
          <t>Utrecht</t>
        </is>
      </c>
      <c r="F122" s="6" t="inlineStr">
        <is>
          <t>Sint-Winfridusstraat 53, Utrecht</t>
        </is>
      </c>
      <c r="G122" s="7" t="n">
        <v>340000</v>
      </c>
      <c r="H122" s="7" t="n">
        <v>18592</v>
      </c>
      <c r="I122" s="8">
        <f>IF(G122&gt;0,H122/G122,"")</f>
        <v/>
      </c>
      <c r="J122" s="6">
        <f>IF(I122&gt;=0.07,"ja","nee")</f>
        <v/>
      </c>
      <c r="K122" s="9">
        <f>IF(H122&gt;0,G122/H122,"")</f>
        <v/>
      </c>
      <c r="L122" s="8" t="n">
        <v>0.0236</v>
      </c>
      <c r="M122" s="7" t="n">
        <v>285648</v>
      </c>
      <c r="N122" s="7" t="n">
        <v>278509</v>
      </c>
      <c r="O122" s="7" t="n">
        <v>266987</v>
      </c>
      <c r="P122" s="6" t="inlineStr">
        <is>
          <t>B</t>
        </is>
      </c>
      <c r="Q122" s="6" t="inlineStr">
        <is>
          <t>Twee zelfstandige appartementen met directe huurinkomsten</t>
        </is>
      </c>
      <c r="R122" s="6" t="inlineStr">
        <is>
          <t>https://www.beleggingspanden.nl/nl/aanbod/utrecht-sint-winfridusstraat-53-17165</t>
        </is>
      </c>
    </row>
    <row r="123">
      <c r="A123" s="6" t="n">
        <v>122</v>
      </c>
      <c r="B123" s="6" t="n">
        <v>33</v>
      </c>
      <c r="C123" s="6" t="inlineStr">
        <is>
          <t>ja</t>
        </is>
      </c>
      <c r="D123" s="6" t="inlineStr">
        <is>
          <t>Zelfstandig</t>
        </is>
      </c>
      <c r="E123" s="6" t="inlineStr">
        <is>
          <t>Terneuzen</t>
        </is>
      </c>
      <c r="F123" s="6" t="inlineStr">
        <is>
          <t>Hogendijk 34, Terneuzen</t>
        </is>
      </c>
      <c r="G123" s="7" t="n">
        <v>140000</v>
      </c>
      <c r="H123" s="7" t="n">
        <v>8400</v>
      </c>
      <c r="I123" s="8">
        <f>IF(G123&gt;0,H123/G123,"")</f>
        <v/>
      </c>
      <c r="J123" s="6">
        <f>IF(I123&gt;=0.07,"ja","nee")</f>
        <v/>
      </c>
      <c r="K123" s="9">
        <f>IF(H123&gt;0,G123/H123,"")</f>
        <v/>
      </c>
      <c r="L123" s="8" t="n">
        <v>0.0257</v>
      </c>
      <c r="M123" s="7" t="n">
        <v>118857</v>
      </c>
      <c r="N123" s="7" t="n">
        <v>115866</v>
      </c>
      <c r="O123" s="7" t="n">
        <v>111026</v>
      </c>
      <c r="P123" s="6" t="inlineStr">
        <is>
          <t>B</t>
        </is>
      </c>
      <c r="Q123" s="6" t="inlineStr">
        <is>
          <t>Beleggingswoning met vaste huurder, aangeboden onder de leegwaarde</t>
        </is>
      </c>
      <c r="R123" s="6" t="inlineStr">
        <is>
          <t>https://www.beleggingspanden.nl/nl/aanbod/terneuzen-hogendijk-34-17185</t>
        </is>
      </c>
    </row>
    <row r="124">
      <c r="A124" s="6" t="n">
        <v>123</v>
      </c>
      <c r="B124" s="6" t="n">
        <v>33</v>
      </c>
      <c r="C124" s="6" t="inlineStr">
        <is>
          <t>ja</t>
        </is>
      </c>
      <c r="D124" s="6" t="inlineStr">
        <is>
          <t>Wooncomplex</t>
        </is>
      </c>
      <c r="E124" s="6" t="inlineStr">
        <is>
          <t>Den Haag</t>
        </is>
      </c>
      <c r="F124" s="6" t="inlineStr">
        <is>
          <t>Voorthuizenstraat (huisnummer niet in bron), Den Haag</t>
        </is>
      </c>
      <c r="G124" s="7" t="n">
        <v>325000</v>
      </c>
      <c r="H124" s="7" t="n">
        <v>23329</v>
      </c>
      <c r="I124" s="8">
        <f>IF(G124&gt;0,H124/G124,"")</f>
        <v/>
      </c>
      <c r="J124" s="6">
        <f>IF(I124&gt;=0.07,"ja","nee")</f>
        <v/>
      </c>
      <c r="K124" s="9">
        <f>IF(H124&gt;0,G124/H124,"")</f>
        <v/>
      </c>
      <c r="L124" s="8" t="n">
        <v>0.0973</v>
      </c>
      <c r="M124" s="7" t="n">
        <v>360467</v>
      </c>
      <c r="N124" s="7" t="n">
        <v>345862</v>
      </c>
      <c r="O124" s="7" t="n">
        <v>322151</v>
      </c>
      <c r="P124" s="6" t="inlineStr">
        <is>
          <t>C</t>
        </is>
      </c>
      <c r="Q124" s="6" t="inlineStr">
        <is>
          <t>Volledig verhuurd; twee zelfstandige studio's</t>
        </is>
      </c>
      <c r="R124" s="6" t="inlineStr">
        <is>
          <t>https://www.beleggingspanden.nl/nl/aanbod/den-haag-voorthuizenstraat-17190</t>
        </is>
      </c>
    </row>
    <row r="125">
      <c r="A125" s="6" t="n">
        <v>124</v>
      </c>
      <c r="B125" s="6" t="n">
        <v>33</v>
      </c>
      <c r="C125" s="6" t="inlineStr">
        <is>
          <t>ja</t>
        </is>
      </c>
      <c r="D125" s="6" t="inlineStr">
        <is>
          <t>Kamerverhuur</t>
        </is>
      </c>
      <c r="E125" s="6" t="inlineStr">
        <is>
          <t>Tilburg</t>
        </is>
      </c>
      <c r="F125" s="6" t="inlineStr">
        <is>
          <t>Houtstraat 47, Tilburg</t>
        </is>
      </c>
      <c r="G125" s="7" t="n">
        <v>396500</v>
      </c>
      <c r="H125" s="7" t="n">
        <v>31800</v>
      </c>
      <c r="I125" s="8">
        <f>IF(G125&gt;0,H125/G125,"")</f>
        <v/>
      </c>
      <c r="J125" s="6">
        <f>IF(I125&gt;=0.07,"ja","nee")</f>
        <v/>
      </c>
      <c r="K125" s="9">
        <f>IF(H125&gt;0,G125/H125,"")</f>
        <v/>
      </c>
      <c r="L125" s="8" t="n">
        <v>0.1276</v>
      </c>
      <c r="M125" s="7" t="n">
        <v>493937</v>
      </c>
      <c r="N125" s="7" t="n">
        <v>471165</v>
      </c>
      <c r="O125" s="7" t="n">
        <v>434168</v>
      </c>
      <c r="P125" s="6" t="inlineStr">
        <is>
          <t>C</t>
        </is>
      </c>
      <c r="Q125" s="6" t="inlineStr">
        <is>
          <t>Leeg beschikbaar, met kamerverhuurvergunning</t>
        </is>
      </c>
      <c r="R125" s="6" t="inlineStr">
        <is>
          <t>https://www.beleggingspanden.nl/nl/aanbod/tilburg-houtstraat-47-17192</t>
        </is>
      </c>
    </row>
    <row r="126">
      <c r="A126" s="6" t="n">
        <v>125</v>
      </c>
      <c r="B126" s="6" t="n">
        <v>34</v>
      </c>
      <c r="C126" s="6" t="inlineStr">
        <is>
          <t>ja</t>
        </is>
      </c>
      <c r="D126" s="6" t="inlineStr">
        <is>
          <t>Kamerverhuur</t>
        </is>
      </c>
      <c r="E126" s="6" t="inlineStr">
        <is>
          <t>Amersfoort</t>
        </is>
      </c>
      <c r="F126" s="6" t="inlineStr">
        <is>
          <t>Stadsring 55, 55A &amp; 55B, Amersfoort</t>
        </is>
      </c>
      <c r="G126" s="7" t="n">
        <v>995000</v>
      </c>
      <c r="H126" s="7" t="n">
        <v>25694</v>
      </c>
      <c r="I126" s="8">
        <f>IF(G126&gt;0,H126/G126,"")</f>
        <v/>
      </c>
      <c r="J126" s="6">
        <f>IF(I126&gt;=0.07,"ja","nee")</f>
        <v/>
      </c>
      <c r="K126" s="9">
        <f>IF(H126&gt;0,G126/H126,"")</f>
        <v/>
      </c>
      <c r="L126" s="8" t="n">
        <v>-0.2095</v>
      </c>
      <c r="M126" s="7" t="n"/>
      <c r="N126" s="7" t="n"/>
      <c r="O126" s="7" t="n"/>
      <c r="P126" s="6" t="inlineStr">
        <is>
          <t>B</t>
        </is>
      </c>
      <c r="Q126" s="6" t="inlineStr">
        <is>
          <t>Kamerverhuurpand met directe huurinkomsten; vergunningstraject voor drie appartementen</t>
        </is>
      </c>
      <c r="R126" s="6" t="inlineStr">
        <is>
          <t>https://www.beleggingspanden.nl/nl/aanbod/amersfoort-stadsring-55-55a-55b-17182</t>
        </is>
      </c>
    </row>
    <row r="127">
      <c r="A127" s="6" t="n">
        <v>126</v>
      </c>
      <c r="B127" s="6" t="n">
        <v>34</v>
      </c>
      <c r="C127" s="6" t="inlineStr">
        <is>
          <t>ja</t>
        </is>
      </c>
      <c r="D127" s="6" t="inlineStr">
        <is>
          <t>Kamerverhuur</t>
        </is>
      </c>
      <c r="E127" s="6" t="inlineStr">
        <is>
          <t>Hilversum</t>
        </is>
      </c>
      <c r="F127" s="6" t="inlineStr">
        <is>
          <t>Kamerlingh Onnesweg 64, Hilversum</t>
        </is>
      </c>
      <c r="G127" s="7" t="n">
        <v>525000</v>
      </c>
      <c r="H127" s="7" t="n">
        <v>36142</v>
      </c>
      <c r="I127" s="8">
        <f>IF(G127&gt;0,H127/G127,"")</f>
        <v/>
      </c>
      <c r="J127" s="6">
        <f>IF(I127&gt;=0.07,"ja","nee")</f>
        <v/>
      </c>
      <c r="K127" s="9">
        <f>IF(H127&gt;0,G127/H127,"")</f>
        <v/>
      </c>
      <c r="L127" s="8" t="n">
        <v>0.0876</v>
      </c>
      <c r="M127" s="7" t="n">
        <v>561940</v>
      </c>
      <c r="N127" s="7" t="n">
        <v>539833</v>
      </c>
      <c r="O127" s="7" t="n">
        <v>503986</v>
      </c>
      <c r="P127" s="6" t="inlineStr">
        <is>
          <t>B</t>
        </is>
      </c>
      <c r="Q127" s="6" t="inlineStr">
        <is>
          <t>Volledig verhuurd kamerverhuurpand, energielabel C</t>
        </is>
      </c>
      <c r="R127" s="6" t="inlineStr">
        <is>
          <t>https://www.beleggingspanden.nl/nl/aanbod/hilversum-kamerlingh-onnesweg-64-17197</t>
        </is>
      </c>
    </row>
    <row r="128">
      <c r="A128" s="6" t="n">
        <v>127</v>
      </c>
      <c r="B128" s="6" t="n">
        <v>34</v>
      </c>
      <c r="C128" s="6" t="inlineStr">
        <is>
          <t>ja</t>
        </is>
      </c>
      <c r="D128" s="6" t="inlineStr">
        <is>
          <t>Zelfstandig</t>
        </is>
      </c>
      <c r="E128" s="6" t="inlineStr">
        <is>
          <t>Amsterdam</t>
        </is>
      </c>
      <c r="F128" s="6" t="inlineStr">
        <is>
          <t>Joos de Moorstraat 26H, Amsterdam</t>
        </is>
      </c>
      <c r="G128" s="7" t="n">
        <v>375000</v>
      </c>
      <c r="H128" s="7" t="n">
        <v>11052</v>
      </c>
      <c r="I128" s="8">
        <f>IF(G128&gt;0,H128/G128,"")</f>
        <v/>
      </c>
      <c r="J128" s="6">
        <f>IF(I128&gt;=0.07,"ja","nee")</f>
        <v/>
      </c>
      <c r="K128" s="9">
        <f>IF(H128&gt;0,G128/H128,"")</f>
        <v/>
      </c>
      <c r="L128" s="8" t="n">
        <v>-0.1767</v>
      </c>
      <c r="M128" s="7" t="n"/>
      <c r="N128" s="7" t="n"/>
      <c r="O128" s="7" t="n"/>
      <c r="P128" s="6" t="inlineStr">
        <is>
          <t>B</t>
        </is>
      </c>
      <c r="Q128" s="6" t="inlineStr">
        <is>
          <t>Verhuurd begane-grondappartement, aangeboden onder de leegwaarde</t>
        </is>
      </c>
      <c r="R128" s="6" t="inlineStr">
        <is>
          <t>https://www.beleggingspanden.nl/nl/aanbod/amsterdam-joos-de-moorstraat-26h-17206</t>
        </is>
      </c>
    </row>
    <row r="129">
      <c r="A129" s="6" t="n">
        <v>128</v>
      </c>
      <c r="B129" s="6" t="n">
        <v>35</v>
      </c>
      <c r="C129" s="6" t="inlineStr">
        <is>
          <t>ja</t>
        </is>
      </c>
      <c r="D129" s="6" t="inlineStr">
        <is>
          <t>Kamerverhuur</t>
        </is>
      </c>
      <c r="E129" s="6" t="inlineStr">
        <is>
          <t>Eindhoven</t>
        </is>
      </c>
      <c r="F129" s="6" t="inlineStr">
        <is>
          <t>Kloosterdreef 45, Eindhoven</t>
        </is>
      </c>
      <c r="G129" s="7" t="n">
        <v>895000</v>
      </c>
      <c r="H129" s="7" t="n">
        <v>63919</v>
      </c>
      <c r="I129" s="8">
        <f>IF(G129&gt;0,H129/G129,"")</f>
        <v/>
      </c>
      <c r="J129" s="6">
        <f>IF(I129&gt;=0.07,"ja","nee")</f>
        <v/>
      </c>
      <c r="K129" s="9">
        <f>IF(H129&gt;0,G129/H129,"")</f>
        <v/>
      </c>
      <c r="L129" s="8" t="n">
        <v>0.09810000000000001</v>
      </c>
      <c r="M129" s="7" t="n">
        <v>998600</v>
      </c>
      <c r="N129" s="7" t="n">
        <v>956897</v>
      </c>
      <c r="O129" s="7" t="n">
        <v>889266</v>
      </c>
      <c r="P129" s="6" t="inlineStr">
        <is>
          <t>B</t>
        </is>
      </c>
      <c r="Q129" s="6" t="inlineStr">
        <is>
          <t>Volledig verhuurd, elf kamers, vergunning, energielabel A</t>
        </is>
      </c>
      <c r="R129" s="6" t="inlineStr">
        <is>
          <t>https://www.beleggingspanden.nl/nl/aanbod/eindhoven-kloosterdreef-45-17200</t>
        </is>
      </c>
    </row>
    <row r="130">
      <c r="A130" s="6" t="n">
        <v>129</v>
      </c>
      <c r="B130" s="6" t="n">
        <v>35</v>
      </c>
      <c r="C130" s="6" t="inlineStr">
        <is>
          <t>ja</t>
        </is>
      </c>
      <c r="D130" s="6" t="inlineStr">
        <is>
          <t>Kamerverhuur</t>
        </is>
      </c>
      <c r="E130" s="6" t="inlineStr">
        <is>
          <t>Eindhoven</t>
        </is>
      </c>
      <c r="F130" s="6" t="inlineStr">
        <is>
          <t>Kruisstraat 152, Eindhoven</t>
        </is>
      </c>
      <c r="G130" s="7" t="n">
        <v>425000</v>
      </c>
      <c r="H130" s="7" t="n">
        <v>26808</v>
      </c>
      <c r="I130" s="8">
        <f>IF(G130&gt;0,H130/G130,"")</f>
        <v/>
      </c>
      <c r="J130" s="6">
        <f>IF(I130&gt;=0.07,"ja","nee")</f>
        <v/>
      </c>
      <c r="K130" s="9">
        <f>IF(H130&gt;0,G130/H130,"")</f>
        <v/>
      </c>
      <c r="L130" s="8" t="n">
        <v>0.0638</v>
      </c>
      <c r="M130" s="7" t="n">
        <v>415029</v>
      </c>
      <c r="N130" s="7" t="n">
        <v>400796</v>
      </c>
      <c r="O130" s="7" t="n">
        <v>377744</v>
      </c>
      <c r="P130" s="6" t="inlineStr">
        <is>
          <t>B</t>
        </is>
      </c>
      <c r="Q130" s="6" t="inlineStr">
        <is>
          <t>Verhuurd vijfkamerpand, energielabel A++, gemeentelijke bevestiging</t>
        </is>
      </c>
      <c r="R130" s="6" t="inlineStr">
        <is>
          <t>https://www.beleggingspanden.nl/nl/aanbod/eindhoven-kruisstraat-152-17201</t>
        </is>
      </c>
    </row>
    <row r="131">
      <c r="A131" s="6" t="n">
        <v>130</v>
      </c>
      <c r="B131" s="6" t="n">
        <v>36</v>
      </c>
      <c r="C131" s="6" t="inlineStr">
        <is>
          <t>ja</t>
        </is>
      </c>
      <c r="D131" s="6" t="inlineStr">
        <is>
          <t>Overig</t>
        </is>
      </c>
      <c r="E131" s="6" t="inlineStr">
        <is>
          <t>Harderwijk</t>
        </is>
      </c>
      <c r="F131" s="6" t="inlineStr">
        <is>
          <t>Nijborgmeen 3, Harderwijk</t>
        </is>
      </c>
      <c r="G131" s="7" t="n">
        <v>640000</v>
      </c>
      <c r="H131" s="7" t="n">
        <v>41358</v>
      </c>
      <c r="I131" s="8">
        <f>IF(G131&gt;0,H131/G131,"")</f>
        <v/>
      </c>
      <c r="J131" s="6">
        <f>IF(I131&gt;=0.07,"ja","nee")</f>
        <v/>
      </c>
      <c r="K131" s="9">
        <f>IF(H131&gt;0,G131/H131,"")</f>
        <v/>
      </c>
      <c r="L131" s="8" t="n">
        <v>0.07149999999999999</v>
      </c>
      <c r="M131" s="7" t="n">
        <v>643741</v>
      </c>
      <c r="N131" s="7" t="n">
        <v>620358</v>
      </c>
      <c r="O131" s="7" t="n">
        <v>582486</v>
      </c>
      <c r="P131" s="6" t="inlineStr">
        <is>
          <t>C</t>
        </is>
      </c>
      <c r="Q131" s="6" t="inlineStr">
        <is>
          <t>Volledig verhuurde woning met twee woonlagen</t>
        </is>
      </c>
      <c r="R131" s="6" t="inlineStr">
        <is>
          <t>https://www.beleggingspanden.nl/nl/aanbod/harderwijk-nijborgmeen-3-17082</t>
        </is>
      </c>
    </row>
    <row r="132">
      <c r="A132" s="6" t="n">
        <v>131</v>
      </c>
      <c r="B132" s="6" t="n">
        <v>36</v>
      </c>
      <c r="C132" s="6" t="inlineStr">
        <is>
          <t>ja</t>
        </is>
      </c>
      <c r="D132" s="6" t="inlineStr">
        <is>
          <t>Kamerverhuur</t>
        </is>
      </c>
      <c r="E132" s="6" t="inlineStr">
        <is>
          <t>Dronten</t>
        </is>
      </c>
      <c r="F132" s="6" t="inlineStr">
        <is>
          <t>De Drieslag 1H, Dronten</t>
        </is>
      </c>
      <c r="G132" s="7" t="n">
        <v>2350000</v>
      </c>
      <c r="H132" s="7" t="n">
        <v>273739</v>
      </c>
      <c r="I132" s="8">
        <f>IF(G132&gt;0,H132/G132,"")</f>
        <v/>
      </c>
      <c r="J132" s="6">
        <f>IF(I132&gt;=0.07,"ja","nee")</f>
        <v/>
      </c>
      <c r="K132" s="9">
        <f>IF(H132&gt;0,G132/H132,"")</f>
        <v/>
      </c>
      <c r="L132" s="8" t="n">
        <v>0.2311</v>
      </c>
      <c r="M132" s="7" t="n">
        <v>3525000</v>
      </c>
      <c r="N132" s="7" t="n">
        <v>3525000</v>
      </c>
      <c r="O132" s="7" t="n">
        <v>3525000</v>
      </c>
      <c r="P132" s="6" t="inlineStr">
        <is>
          <t>B</t>
        </is>
      </c>
      <c r="Q132" s="6" t="inlineStr">
        <is>
          <t>Langjarig verhuurd complex met studentenwoningen (Agripark-Oost)</t>
        </is>
      </c>
      <c r="R132" s="6" t="inlineStr">
        <is>
          <t>https://www.beleggingspanden.nl/nl/aanbod/dronten-de-drieslag-1h-17248</t>
        </is>
      </c>
    </row>
    <row r="133">
      <c r="A133" s="6" t="n">
        <v>132</v>
      </c>
      <c r="B133" s="6" t="n">
        <v>36</v>
      </c>
      <c r="C133" s="6" t="inlineStr">
        <is>
          <t>ja</t>
        </is>
      </c>
      <c r="D133" s="6" t="inlineStr">
        <is>
          <t>Zelfstandig</t>
        </is>
      </c>
      <c r="E133" s="6" t="inlineStr">
        <is>
          <t>Moerdijk</t>
        </is>
      </c>
      <c r="F133" s="6" t="inlineStr">
        <is>
          <t>Nieuwe Kerkstraat 6a, Moerdijk</t>
        </is>
      </c>
      <c r="G133" s="7" t="n">
        <v>230000</v>
      </c>
      <c r="H133" s="7" t="n">
        <v>12180</v>
      </c>
      <c r="I133" s="8">
        <f>IF(G133&gt;0,H133/G133,"")</f>
        <v/>
      </c>
      <c r="J133" s="6">
        <f>IF(I133&gt;=0.07,"ja","nee")</f>
        <v/>
      </c>
      <c r="K133" s="9">
        <f>IF(H133&gt;0,G133/H133,"")</f>
        <v/>
      </c>
      <c r="L133" s="8" t="n">
        <v>0.008699999999999999</v>
      </c>
      <c r="M133" s="7" t="n">
        <v>183834</v>
      </c>
      <c r="N133" s="7" t="n">
        <v>179966</v>
      </c>
      <c r="O133" s="7" t="n">
        <v>173726</v>
      </c>
      <c r="P133" s="6" t="inlineStr">
        <is>
          <t>B</t>
        </is>
      </c>
      <c r="Q133" s="6" t="inlineStr">
        <is>
          <t>Verhuurde bovenwoning met dakterras, drie slaapkamers</t>
        </is>
      </c>
      <c r="R133" s="6" t="inlineStr">
        <is>
          <t>https://www.beleggingspanden.nl/nl/aanbod/moerdijk-nieuwe-kerkstraat-6a-17249</t>
        </is>
      </c>
    </row>
    <row r="134">
      <c r="A134" s="6" t="n">
        <v>133</v>
      </c>
      <c r="B134" s="6" t="n">
        <v>36</v>
      </c>
      <c r="C134" s="6" t="inlineStr">
        <is>
          <t>ja</t>
        </is>
      </c>
      <c r="D134" s="6" t="inlineStr">
        <is>
          <t>Kamerverhuur</t>
        </is>
      </c>
      <c r="E134" s="6" t="inlineStr">
        <is>
          <t>Rotterdam</t>
        </is>
      </c>
      <c r="F134" s="6" t="inlineStr">
        <is>
          <t>Hillevliet 64B &amp; C, Rotterdam</t>
        </is>
      </c>
      <c r="G134" s="7" t="n">
        <v>840000</v>
      </c>
      <c r="H134" s="7" t="n">
        <v>60000</v>
      </c>
      <c r="I134" s="8">
        <f>IF(G134&gt;0,H134/G134,"")</f>
        <v/>
      </c>
      <c r="J134" s="6">
        <f>IF(I134&gt;=0.07,"ja","nee")</f>
        <v/>
      </c>
      <c r="K134" s="9">
        <f>IF(H134&gt;0,G134/H134,"")</f>
        <v/>
      </c>
      <c r="L134" s="8" t="n">
        <v>0.098</v>
      </c>
      <c r="M134" s="7" t="n">
        <v>937018</v>
      </c>
      <c r="N134" s="7" t="n">
        <v>897931</v>
      </c>
      <c r="O134" s="7" t="n">
        <v>834541</v>
      </c>
      <c r="P134" s="6" t="inlineStr">
        <is>
          <t>B</t>
        </is>
      </c>
      <c r="Q134" s="6" t="inlineStr">
        <is>
          <t>Twee verhuurde appartementen met vergunde kamerverhuur</t>
        </is>
      </c>
      <c r="R134" s="6" t="inlineStr">
        <is>
          <t>https://www.beleggingspanden.nl/nl/aanbod/rotterdam-hillevliet-64b-c-17253</t>
        </is>
      </c>
    </row>
    <row r="135">
      <c r="A135" s="6" t="n">
        <v>134</v>
      </c>
      <c r="B135" s="6" t="n">
        <v>36</v>
      </c>
      <c r="C135" s="6" t="inlineStr">
        <is>
          <t>ja</t>
        </is>
      </c>
      <c r="D135" s="6" t="inlineStr">
        <is>
          <t>Kamerverhuur</t>
        </is>
      </c>
      <c r="E135" s="6" t="inlineStr">
        <is>
          <t>Stichtse Vecht</t>
        </is>
      </c>
      <c r="F135" s="6" t="inlineStr">
        <is>
          <t>Zebraspoor 717, Maarssen</t>
        </is>
      </c>
      <c r="G135" s="7" t="n">
        <v>450000</v>
      </c>
      <c r="H135" s="7" t="n">
        <v>35417</v>
      </c>
      <c r="I135" s="8">
        <f>IF(G135&gt;0,H135/G135,"")</f>
        <v/>
      </c>
      <c r="J135" s="6">
        <f>IF(I135&gt;=0.07,"ja","nee")</f>
        <v/>
      </c>
      <c r="K135" s="9">
        <f>IF(H135&gt;0,G135/H135,"")</f>
        <v/>
      </c>
      <c r="L135" s="8" t="n">
        <v>0.1228</v>
      </c>
      <c r="M135" s="7" t="n">
        <v>550819</v>
      </c>
      <c r="N135" s="7" t="n">
        <v>525774</v>
      </c>
      <c r="O135" s="7" t="n">
        <v>485095</v>
      </c>
      <c r="P135" s="6" t="inlineStr">
        <is>
          <t>B</t>
        </is>
      </c>
      <c r="Q135" s="6" t="inlineStr">
        <is>
          <t>Volledig verhuurd, drie eenheden, langlopende huurovereenkomsten</t>
        </is>
      </c>
      <c r="R135" s="6" t="inlineStr">
        <is>
          <t>https://www.beleggingspanden.nl/nl/aanbod/stichtse-vecht-zebraspoor-717-17260</t>
        </is>
      </c>
    </row>
    <row r="136">
      <c r="A136" s="6" t="n">
        <v>135</v>
      </c>
      <c r="B136" s="6" t="n">
        <v>36</v>
      </c>
      <c r="C136" s="6" t="inlineStr">
        <is>
          <t>ja</t>
        </is>
      </c>
      <c r="D136" s="6" t="inlineStr">
        <is>
          <t>Kamerverhuur</t>
        </is>
      </c>
      <c r="E136" s="6" t="inlineStr">
        <is>
          <t>Den Haag</t>
        </is>
      </c>
      <c r="F136" s="6" t="inlineStr">
        <is>
          <t>Oudemansstraat, Broekslootkade &amp; Annie Foorestraat, Den Haag</t>
        </is>
      </c>
      <c r="G136" s="7" t="n">
        <v>1080000</v>
      </c>
      <c r="H136" s="7" t="n">
        <v>65631</v>
      </c>
      <c r="I136" s="8">
        <f>IF(G136&gt;0,H136/G136,"")</f>
        <v/>
      </c>
      <c r="J136" s="6">
        <f>IF(I136&gt;=0.07,"ja","nee")</f>
        <v/>
      </c>
      <c r="K136" s="9">
        <f>IF(H136&gt;0,G136/H136,"")</f>
        <v/>
      </c>
      <c r="L136" s="8" t="n">
        <v>0.0566</v>
      </c>
      <c r="M136" s="7" t="n">
        <v>1024673</v>
      </c>
      <c r="N136" s="7" t="n">
        <v>990332</v>
      </c>
      <c r="O136" s="7" t="n">
        <v>934810</v>
      </c>
      <c r="P136" s="6" t="inlineStr">
        <is>
          <t>B</t>
        </is>
      </c>
      <c r="Q136" s="6" t="inlineStr">
        <is>
          <t>Volledig verhuurde portefeuille, professionele exploitatie</t>
        </is>
      </c>
      <c r="R136" s="6" t="inlineStr">
        <is>
          <t>https://www.beleggingspanden.nl/nl/aanbod/den-haag-oudemansstraat-broekslootkade-annie-foorestraat-17266</t>
        </is>
      </c>
    </row>
    <row r="137">
      <c r="A137" s="6" t="n">
        <v>136</v>
      </c>
      <c r="B137" s="6" t="n">
        <v>36</v>
      </c>
      <c r="C137" s="6" t="inlineStr">
        <is>
          <t>ja</t>
        </is>
      </c>
      <c r="D137" s="6" t="inlineStr">
        <is>
          <t>Kamerverhuur</t>
        </is>
      </c>
      <c r="E137" s="6" t="inlineStr">
        <is>
          <t>Rotterdam</t>
        </is>
      </c>
      <c r="F137" s="6" t="inlineStr">
        <is>
          <t>Spitsenhagen, Pleinweg &amp; Moerkerkestraat, Rotterdam</t>
        </is>
      </c>
      <c r="G137" s="7" t="n">
        <v>1198500</v>
      </c>
      <c r="H137" s="7" t="n">
        <v>79904</v>
      </c>
      <c r="I137" s="8">
        <f>IF(G137&gt;0,H137/G137,"")</f>
        <v/>
      </c>
      <c r="J137" s="6">
        <f>IF(I137&gt;=0.07,"ja","nee")</f>
        <v/>
      </c>
      <c r="K137" s="9">
        <f>IF(H137&gt;0,G137/H137,"")</f>
        <v/>
      </c>
      <c r="L137" s="8" t="n">
        <v>0.0806</v>
      </c>
      <c r="M137" s="7" t="n">
        <v>1249352</v>
      </c>
      <c r="N137" s="7" t="n">
        <v>1201161</v>
      </c>
      <c r="O137" s="7" t="n">
        <v>1123101</v>
      </c>
      <c r="P137" s="6" t="inlineStr">
        <is>
          <t>B</t>
        </is>
      </c>
      <c r="Q137" s="6" t="inlineStr">
        <is>
          <t>Volledig verhuurde studentenportefeuille, professionele exploitatie</t>
        </is>
      </c>
      <c r="R137" s="6" t="inlineStr">
        <is>
          <t>https://www.beleggingspanden.nl/nl/aanbod/rotterdam-spitsenhagen-pleinweg-moerkerkestraat-17267</t>
        </is>
      </c>
    </row>
    <row r="138">
      <c r="A138" s="6" t="n">
        <v>137</v>
      </c>
      <c r="B138" s="6" t="n">
        <v>36</v>
      </c>
      <c r="C138" s="6" t="inlineStr">
        <is>
          <t>ja</t>
        </is>
      </c>
      <c r="D138" s="6" t="inlineStr">
        <is>
          <t>Kamerverhuur</t>
        </is>
      </c>
      <c r="E138" s="6" t="inlineStr">
        <is>
          <t>Rotterdam</t>
        </is>
      </c>
      <c r="F138" s="6" t="inlineStr">
        <is>
          <t>Mathenesserweg, Pleinweg &amp; Snoekstraat, Rotterdam</t>
        </is>
      </c>
      <c r="G138" s="7" t="n">
        <v>1285000</v>
      </c>
      <c r="H138" s="7" t="n">
        <v>80331</v>
      </c>
      <c r="I138" s="8">
        <f>IF(G138&gt;0,H138/G138,"")</f>
        <v/>
      </c>
      <c r="J138" s="6">
        <f>IF(I138&gt;=0.07,"ja","nee")</f>
        <v/>
      </c>
      <c r="K138" s="9">
        <f>IF(H138&gt;0,G138/H138,"")</f>
        <v/>
      </c>
      <c r="L138" s="8" t="n">
        <v>0.0641</v>
      </c>
      <c r="M138" s="7" t="n">
        <v>1255638</v>
      </c>
      <c r="N138" s="7" t="n">
        <v>1211417</v>
      </c>
      <c r="O138" s="7" t="n">
        <v>1139878</v>
      </c>
      <c r="P138" s="6" t="inlineStr">
        <is>
          <t>B</t>
        </is>
      </c>
      <c r="Q138" s="6" t="inlineStr">
        <is>
          <t>Verhuurportefeuille met bestaande huurcontracten</t>
        </is>
      </c>
      <c r="R138" s="6" t="inlineStr">
        <is>
          <t>https://www.beleggingspanden.nl/nl/aanbod/rotterdam-mathenesserweg-pleinweg-snoekstraat-17269</t>
        </is>
      </c>
    </row>
    <row r="139">
      <c r="A139" s="6" t="n">
        <v>138</v>
      </c>
      <c r="B139" s="6" t="n">
        <v>36</v>
      </c>
      <c r="C139" s="6" t="inlineStr">
        <is>
          <t>ja</t>
        </is>
      </c>
      <c r="D139" s="6" t="inlineStr">
        <is>
          <t>Kamerverhuur</t>
        </is>
      </c>
      <c r="E139" s="6" t="inlineStr">
        <is>
          <t>Rotterdam</t>
        </is>
      </c>
      <c r="F139" s="6" t="inlineStr">
        <is>
          <t>Boerhaavelaan, Buffelstraat, Zebrastraat &amp; Heenvlietstraat, Rotterdam/Schiedam</t>
        </is>
      </c>
      <c r="G139" s="7" t="n">
        <v>1325000</v>
      </c>
      <c r="H139" s="7" t="n">
        <v>69627</v>
      </c>
      <c r="I139" s="8">
        <f>IF(G139&gt;0,H139/G139,"")</f>
        <v/>
      </c>
      <c r="J139" s="6">
        <f>IF(I139&gt;=0.07,"ja","nee")</f>
        <v/>
      </c>
      <c r="K139" s="9">
        <f>IF(H139&gt;0,G139/H139,"")</f>
        <v/>
      </c>
      <c r="L139" s="8" t="n">
        <v>0.0191</v>
      </c>
      <c r="M139" s="7" t="n">
        <v>1086467</v>
      </c>
      <c r="N139" s="7" t="n">
        <v>1059443</v>
      </c>
      <c r="O139" s="7" t="n">
        <v>1015983</v>
      </c>
      <c r="P139" s="6" t="inlineStr">
        <is>
          <t>B</t>
        </is>
      </c>
      <c r="Q139" s="6" t="inlineStr">
        <is>
          <t>Direct renderende portefeuille in Rotterdam en Schiedam, bestaande verhuur</t>
        </is>
      </c>
      <c r="R139" s="6" t="inlineStr">
        <is>
          <t>https://www.beleggingspanden.nl/nl/aanbod/rotterdam-boerhaavelaan-buffelstraat-zebrastraat-heenvlietstraat-17270</t>
        </is>
      </c>
    </row>
    <row r="140">
      <c r="A140" s="6" t="n">
        <v>139</v>
      </c>
      <c r="B140" s="6" t="n">
        <v>36</v>
      </c>
      <c r="C140" s="6" t="inlineStr">
        <is>
          <t>ja</t>
        </is>
      </c>
      <c r="D140" s="6" t="inlineStr">
        <is>
          <t>Zelfstandig</t>
        </is>
      </c>
      <c r="E140" s="6" t="inlineStr">
        <is>
          <t>Zwolle</t>
        </is>
      </c>
      <c r="F140" s="6" t="inlineStr">
        <is>
          <t>Händellaan 53, Zwolle</t>
        </is>
      </c>
      <c r="G140" s="7" t="n">
        <v>167500</v>
      </c>
      <c r="H140" s="7" t="n">
        <v>10200</v>
      </c>
      <c r="I140" s="8">
        <f>IF(G140&gt;0,H140/G140,"")</f>
        <v/>
      </c>
      <c r="J140" s="6">
        <f>IF(I140&gt;=0.07,"ja","nee")</f>
        <v/>
      </c>
      <c r="K140" s="9">
        <f>IF(H140&gt;0,G140/H140,"")</f>
        <v/>
      </c>
      <c r="L140" s="8" t="n">
        <v>0.0394</v>
      </c>
      <c r="M140" s="7" t="n">
        <v>149565</v>
      </c>
      <c r="N140" s="7" t="n">
        <v>145345</v>
      </c>
      <c r="O140" s="7" t="n">
        <v>138509</v>
      </c>
      <c r="P140" s="6" t="inlineStr">
        <is>
          <t>B</t>
        </is>
      </c>
      <c r="Q140" s="6" t="inlineStr">
        <is>
          <t>Verhuurd appartement, contract voor onbepaalde tijd, aangeboden onder de leegwaarde</t>
        </is>
      </c>
      <c r="R140" s="6" t="inlineStr">
        <is>
          <t>https://www.beleggingspanden.nl/nl/aanbod/zwolle-handellaan-53-17261</t>
        </is>
      </c>
    </row>
    <row r="141">
      <c r="A141" s="6" t="n">
        <v>140</v>
      </c>
      <c r="B141" s="6" t="n">
        <v>37</v>
      </c>
      <c r="C141" s="6" t="inlineStr">
        <is>
          <t>ja</t>
        </is>
      </c>
      <c r="D141" s="6" t="inlineStr">
        <is>
          <t>Kamerverhuur</t>
        </is>
      </c>
      <c r="E141" s="6" t="inlineStr">
        <is>
          <t>Waalwijk</t>
        </is>
      </c>
      <c r="F141" s="6" t="inlineStr">
        <is>
          <t>Meester Van Houtenstraat 17, Waalwijk</t>
        </is>
      </c>
      <c r="G141" s="7" t="n">
        <v>531800</v>
      </c>
      <c r="H141" s="7" t="n">
        <v>38400</v>
      </c>
      <c r="I141" s="8">
        <f>IF(G141&gt;0,H141/G141,"")</f>
        <v/>
      </c>
      <c r="J141" s="6">
        <f>IF(I141&gt;=0.07,"ja","nee")</f>
        <v/>
      </c>
      <c r="K141" s="9">
        <f>IF(H141&gt;0,G141/H141,"")</f>
        <v/>
      </c>
      <c r="L141" s="8" t="n">
        <v>0.1002</v>
      </c>
      <c r="M141" s="7" t="n">
        <v>597552</v>
      </c>
      <c r="N141" s="7" t="n">
        <v>572622</v>
      </c>
      <c r="O141" s="7" t="n">
        <v>532173</v>
      </c>
      <c r="P141" s="6" t="inlineStr">
        <is>
          <t>C</t>
        </is>
      </c>
      <c r="Q141" s="6" t="inlineStr">
        <is>
          <t>Vergund, vijf kamers, vrije oplevering (leeg)</t>
        </is>
      </c>
      <c r="R141" s="6" t="inlineStr">
        <is>
          <t>https://www.beleggingspanden.nl/nl/aanbod/waalwijk-meester-van-houtenstraat-17-17285</t>
        </is>
      </c>
    </row>
    <row r="142">
      <c r="A142" s="6" t="n">
        <v>141</v>
      </c>
      <c r="B142" s="6" t="n">
        <v>37</v>
      </c>
      <c r="C142" s="6" t="inlineStr">
        <is>
          <t>ja</t>
        </is>
      </c>
      <c r="D142" s="6" t="inlineStr">
        <is>
          <t>Kamerverhuur</t>
        </is>
      </c>
      <c r="E142" s="6" t="inlineStr">
        <is>
          <t>Leiden</t>
        </is>
      </c>
      <c r="F142" s="6" t="inlineStr">
        <is>
          <t>Groenhovenstraat 17, Leiden</t>
        </is>
      </c>
      <c r="G142" s="7" t="n">
        <v>600000</v>
      </c>
      <c r="H142" s="7" t="n">
        <v>26119</v>
      </c>
      <c r="I142" s="8">
        <f>IF(G142&gt;0,H142/G142,"")</f>
        <v/>
      </c>
      <c r="J142" s="6">
        <f>IF(I142&gt;=0.07,"ja","nee")</f>
        <v/>
      </c>
      <c r="K142" s="9">
        <f>IF(H142&gt;0,G142/H142,"")</f>
        <v/>
      </c>
      <c r="L142" s="8" t="n">
        <v>-0.0347</v>
      </c>
      <c r="M142" s="7" t="n"/>
      <c r="N142" s="7" t="n"/>
      <c r="O142" s="7" t="n"/>
      <c r="P142" s="6" t="inlineStr">
        <is>
          <t>B</t>
        </is>
      </c>
      <c r="Q142" s="6" t="inlineStr">
        <is>
          <t>Kamerverhuurpand in het centrum van Leiden</t>
        </is>
      </c>
      <c r="R142" s="6" t="inlineStr">
        <is>
          <t>https://www.beleggingspanden.nl/nl/aanbod/leiden-groenhovenstraat-17-17286</t>
        </is>
      </c>
    </row>
    <row r="143">
      <c r="A143" s="6" t="n">
        <v>142</v>
      </c>
      <c r="B143" s="6" t="n">
        <v>37</v>
      </c>
      <c r="C143" s="6" t="inlineStr">
        <is>
          <t>ja</t>
        </is>
      </c>
      <c r="D143" s="6" t="inlineStr">
        <is>
          <t>Kamerverhuur</t>
        </is>
      </c>
      <c r="E143" s="6" t="inlineStr">
        <is>
          <t>Den Haag</t>
        </is>
      </c>
      <c r="F143" s="6" t="inlineStr">
        <is>
          <t>Hendrik van Deventerstraat 87, Den Haag</t>
        </is>
      </c>
      <c r="G143" s="7" t="n">
        <v>250000</v>
      </c>
      <c r="H143" s="7" t="n">
        <v>17640</v>
      </c>
      <c r="I143" s="8">
        <f>IF(G143&gt;0,H143/G143,"")</f>
        <v/>
      </c>
      <c r="J143" s="6">
        <f>IF(I143&gt;=0.07,"ja","nee")</f>
        <v/>
      </c>
      <c r="K143" s="9">
        <f>IF(H143&gt;0,G143/H143,"")</f>
        <v/>
      </c>
      <c r="L143" s="8" t="n">
        <v>0.091</v>
      </c>
      <c r="M143" s="7" t="n">
        <v>270489</v>
      </c>
      <c r="N143" s="7" t="n">
        <v>259961</v>
      </c>
      <c r="O143" s="7" t="n">
        <v>242865</v>
      </c>
      <c r="P143" s="6" t="inlineStr">
        <is>
          <t>B</t>
        </is>
      </c>
      <c r="Q143" s="6" t="inlineStr">
        <is>
          <t>Kamerverhuurpand, aangeboden onder de leegwaarde</t>
        </is>
      </c>
      <c r="R143" s="6" t="inlineStr">
        <is>
          <t>https://www.beleggingspanden.nl/nl/aanbod/den-haag-hendrik-van-deventerstraat-87-17290</t>
        </is>
      </c>
    </row>
  </sheetData>
  <autoFilter ref="A1:R1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0" t="inlineStr">
        <is>
          <t>De mixvertekening, live berekend uit het blad Panden</t>
        </is>
      </c>
    </row>
    <row r="2">
      <c r="A2" s="11" t="inlineStr">
        <is>
          <t>Aandeel over de 7%-streep per periode en per categorie. Verander niets hier; filter of sorteer op het blad Panden.</t>
        </is>
      </c>
    </row>
    <row r="4" ht="34" customHeight="1">
      <c r="A4" s="1" t="inlineStr">
        <is>
          <t>Periode (meetweek)</t>
        </is>
      </c>
      <c r="B4" s="1" t="inlineStr">
        <is>
          <t>Aantal</t>
        </is>
      </c>
      <c r="C4" s="1" t="inlineStr">
        <is>
          <t>Haalt 7%</t>
        </is>
      </c>
      <c r="D4" s="1" t="inlineStr">
        <is>
          <t>Aandeel kamerverhuur</t>
        </is>
      </c>
      <c r="E4" s="1" t="inlineStr">
        <is>
          <t>Mediane BAR zelfstandig</t>
        </is>
      </c>
      <c r="F4" s="1" t="inlineStr">
        <is>
          <t>Mediane BAR kamerverhuur</t>
        </is>
      </c>
    </row>
    <row r="5">
      <c r="A5" s="2" t="inlineStr">
        <is>
          <t>jan-mrt (1-13)</t>
        </is>
      </c>
      <c r="B5" s="12">
        <f>COUNTIFS(Panden!$B$2:$B$143,"&gt;=1",Panden!$B$2:$B$143,"&lt;=13")</f>
        <v/>
      </c>
      <c r="C5" s="13">
        <f>IFERROR(COUNTIFS(Panden!$B$2:$B$143,"&gt;=1",Panden!$B$2:$B$143,"&lt;=13",Panden!$I$2:$I$143,"&gt;=0.07")/COUNTIFS(Panden!$B$2:$B$143,"&gt;=1",Panden!$B$2:$B$143,"&lt;=13"),"")</f>
        <v/>
      </c>
      <c r="D5" s="13">
        <f>IFERROR(COUNTIFS(Panden!$B$2:$B$143,"&gt;=1",Panden!$B$2:$B$143,"&lt;=13",Panden!$D$2:$D$143,"Kamerverhuur")/COUNTIFS(Panden!$B$2:$B$143,"&gt;=1",Panden!$B$2:$B$143,"&lt;=13"),"")</f>
        <v/>
      </c>
      <c r="E5" s="4">
        <f t="array" ref="E5">IFERROR(MEDIAN(IF((Panden!$B$2:$B$143&gt;=1)*(Panden!$B$2:$B$143&lt;=13)*(Panden!$D$2:$D$143="Zelfstandig"),Panden!$I$2:$I$143)),"")</f>
        <v/>
      </c>
      <c r="F5" s="4">
        <f t="array" ref="F5">IFERROR(MEDIAN(IF((Panden!$B$2:$B$143&gt;=1)*(Panden!$B$2:$B$143&lt;=13)*(Panden!$D$2:$D$143="Kamerverhuur"),Panden!$I$2:$I$143)),"")</f>
        <v/>
      </c>
    </row>
    <row r="6">
      <c r="A6" s="2" t="inlineStr">
        <is>
          <t>apr-jun (14-26)</t>
        </is>
      </c>
      <c r="B6" s="12">
        <f>COUNTIFS(Panden!$B$2:$B$143,"&gt;=14",Panden!$B$2:$B$143,"&lt;=26")</f>
        <v/>
      </c>
      <c r="C6" s="13">
        <f>IFERROR(COUNTIFS(Panden!$B$2:$B$143,"&gt;=14",Panden!$B$2:$B$143,"&lt;=26",Panden!$I$2:$I$143,"&gt;=0.07")/COUNTIFS(Panden!$B$2:$B$143,"&gt;=14",Panden!$B$2:$B$143,"&lt;=26"),"")</f>
        <v/>
      </c>
      <c r="D6" s="13">
        <f>IFERROR(COUNTIFS(Panden!$B$2:$B$143,"&gt;=14",Panden!$B$2:$B$143,"&lt;=26",Panden!$D$2:$D$143,"Kamerverhuur")/COUNTIFS(Panden!$B$2:$B$143,"&gt;=14",Panden!$B$2:$B$143,"&lt;=26"),"")</f>
        <v/>
      </c>
      <c r="E6" s="4">
        <f t="array" ref="E6">IFERROR(MEDIAN(IF((Panden!$B$2:$B$143&gt;=14)*(Panden!$B$2:$B$143&lt;=26)*(Panden!$D$2:$D$143="Zelfstandig"),Panden!$I$2:$I$143)),"")</f>
        <v/>
      </c>
      <c r="F6" s="4">
        <f t="array" ref="F6">IFERROR(MEDIAN(IF((Panden!$B$2:$B$143&gt;=14)*(Panden!$B$2:$B$143&lt;=26)*(Panden!$D$2:$D$143="Kamerverhuur"),Panden!$I$2:$I$143)),"")</f>
        <v/>
      </c>
    </row>
    <row r="7">
      <c r="A7" s="2" t="inlineStr">
        <is>
          <t>jul-aug (27-33)</t>
        </is>
      </c>
      <c r="B7" s="12">
        <f>COUNTIFS(Panden!$B$2:$B$143,"&gt;=27",Panden!$B$2:$B$143,"&lt;=33")</f>
        <v/>
      </c>
      <c r="C7" s="13">
        <f>IFERROR(COUNTIFS(Panden!$B$2:$B$143,"&gt;=27",Panden!$B$2:$B$143,"&lt;=33",Panden!$I$2:$I$143,"&gt;=0.07")/COUNTIFS(Panden!$B$2:$B$143,"&gt;=27",Panden!$B$2:$B$143,"&lt;=33"),"")</f>
        <v/>
      </c>
      <c r="D7" s="13">
        <f>IFERROR(COUNTIFS(Panden!$B$2:$B$143,"&gt;=27",Panden!$B$2:$B$143,"&lt;=33",Panden!$D$2:$D$143,"Kamerverhuur")/COUNTIFS(Panden!$B$2:$B$143,"&gt;=27",Panden!$B$2:$B$143,"&lt;=33"),"")</f>
        <v/>
      </c>
      <c r="E7" s="4">
        <f t="array" ref="E7">IFERROR(MEDIAN(IF((Panden!$B$2:$B$143&gt;=27)*(Panden!$B$2:$B$143&lt;=33)*(Panden!$D$2:$D$143="Zelfstandig"),Panden!$I$2:$I$143)),"")</f>
        <v/>
      </c>
      <c r="F7" s="4">
        <f t="array" ref="F7">IFERROR(MEDIAN(IF((Panden!$B$2:$B$143&gt;=27)*(Panden!$B$2:$B$143&lt;=33)*(Panden!$D$2:$D$143="Kamerverhuur"),Panden!$I$2:$I$143)),"")</f>
        <v/>
      </c>
    </row>
    <row r="8">
      <c r="A8" s="2" t="inlineStr">
        <is>
          <t>sep (34-37)</t>
        </is>
      </c>
      <c r="B8" s="12">
        <f>COUNTIFS(Panden!$B$2:$B$143,"&gt;=34",Panden!$B$2:$B$143,"&lt;=37")</f>
        <v/>
      </c>
      <c r="C8" s="13">
        <f>IFERROR(COUNTIFS(Panden!$B$2:$B$143,"&gt;=34",Panden!$B$2:$B$143,"&lt;=37",Panden!$I$2:$I$143,"&gt;=0.07")/COUNTIFS(Panden!$B$2:$B$143,"&gt;=34",Panden!$B$2:$B$143,"&lt;=37"),"")</f>
        <v/>
      </c>
      <c r="D8" s="13">
        <f>IFERROR(COUNTIFS(Panden!$B$2:$B$143,"&gt;=34",Panden!$B$2:$B$143,"&lt;=37",Panden!$D$2:$D$143,"Kamerverhuur")/COUNTIFS(Panden!$B$2:$B$143,"&gt;=34",Panden!$B$2:$B$143,"&lt;=37"),"")</f>
        <v/>
      </c>
      <c r="E8" s="4">
        <f t="array" ref="E8">IFERROR(MEDIAN(IF((Panden!$B$2:$B$143&gt;=34)*(Panden!$B$2:$B$143&lt;=37)*(Panden!$D$2:$D$143="Zelfstandig"),Panden!$I$2:$I$143)),"")</f>
        <v/>
      </c>
      <c r="F8" s="4">
        <f t="array" ref="F8">IFERROR(MEDIAN(IF((Panden!$B$2:$B$143&gt;=34)*(Panden!$B$2:$B$143&lt;=37)*(Panden!$D$2:$D$143="Kamerverhuur"),Panden!$I$2:$I$143)),"")</f>
        <v/>
      </c>
    </row>
    <row r="9">
      <c r="A9" s="14" t="inlineStr">
        <is>
          <t>alles (1-37)</t>
        </is>
      </c>
      <c r="B9" s="12">
        <f>COUNTIFS(Panden!$B$2:$B$143,"&gt;=1",Panden!$B$2:$B$143,"&lt;=37")</f>
        <v/>
      </c>
      <c r="C9" s="13">
        <f>IFERROR(COUNTIFS(Panden!$B$2:$B$143,"&gt;=1",Panden!$B$2:$B$143,"&lt;=37",Panden!$I$2:$I$143,"&gt;=0.07")/COUNTIFS(Panden!$B$2:$B$143,"&gt;=1",Panden!$B$2:$B$143,"&lt;=37"),"")</f>
        <v/>
      </c>
      <c r="D9" s="13">
        <f>IFERROR(COUNTIFS(Panden!$B$2:$B$143,"&gt;=1",Panden!$B$2:$B$143,"&lt;=37",Panden!$D$2:$D$143,"Kamerverhuur")/COUNTIFS(Panden!$B$2:$B$143,"&gt;=1",Panden!$B$2:$B$143,"&lt;=37"),"")</f>
        <v/>
      </c>
      <c r="E9" s="4">
        <f t="array" ref="E9">IFERROR(MEDIAN(IF((Panden!$B$2:$B$143&gt;=1)*(Panden!$B$2:$B$143&lt;=37)*(Panden!$D$2:$D$143="Zelfstandig"),Panden!$I$2:$I$143)),"")</f>
        <v/>
      </c>
      <c r="F9" s="4">
        <f t="array" ref="F9">IFERROR(MEDIAN(IF((Panden!$B$2:$B$143&gt;=1)*(Panden!$B$2:$B$143&lt;=37)*(Panden!$D$2:$D$143="Kamerverhuur"),Panden!$I$2:$I$143)),"")</f>
        <v/>
      </c>
    </row>
    <row r="11">
      <c r="A11" s="15" t="inlineStr">
        <is>
          <t>Lezen: september bestaat voor het grootste deel uit kamerverhuur, dat structureel vaker 7% haalt. Binnen de categorieen beweegt de mediane BAR nauwelijks. De totaalteller springt door de mix, niet door prijzen.</t>
        </is>
      </c>
    </row>
    <row r="12"/>
    <row r="13"/>
  </sheetData>
  <mergeCells count="1">
    <mergeCell ref="A11:F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Koopbarometer: 142 te koop staande beleggingspanden, update september 2026</t>
        </is>
      </c>
    </row>
    <row r="2">
      <c r="A2" s="15" t="inlineStr">
        <is>
          <t>Peildatum 16-09-2026. Brondata: openbare vastgoedaanbiedingen en openbare overheidsdata. Berekeningen: De Vastgoedrealist.</t>
        </is>
      </c>
    </row>
    <row r="3">
      <c r="A3" s="17" t="inlineStr"/>
    </row>
    <row r="4">
      <c r="A4" s="18" t="inlineStr">
        <is>
          <t>Wat er nieuw is</t>
        </is>
      </c>
    </row>
    <row r="5">
      <c r="A5" s="17" t="inlineStr">
        <is>
          <t>27 panden (nr 116 t/m 142, geel gemarkeerd) komen uit het nieuwe aanbod van beleggingspanden.nl, week 32 t/m 37 (week 37 lopend op de peildatum). Ze zijn overgenomen uit de openbare weeksamenvatting en hebben daarom datakwaliteit B, of C bij theoretische huur, ontbrekend huisnummer of onduidelijke samenstelling.</t>
        </is>
      </c>
    </row>
    <row r="6">
      <c r="A6" s="17" t="inlineStr">
        <is>
          <t>Meetweek = het weeknummer van de openbare weekpagina (week 1 = 5 januari 2026).</t>
        </is>
      </c>
    </row>
    <row r="7">
      <c r="A7" s="17" t="inlineStr"/>
    </row>
    <row r="8">
      <c r="A8" s="18" t="inlineStr">
        <is>
          <t>Kolommen</t>
        </is>
      </c>
    </row>
    <row r="9">
      <c r="A9" s="17" t="inlineStr">
        <is>
          <t>BAR = kale jaarhuur / vraagprijs (bruto). Haalt 7% = BAR op of boven 7%. Kapitalisatiefactor = vraagprijs / jaarhuur.</t>
        </is>
      </c>
    </row>
    <row r="10">
      <c r="A10" s="17" t="inlineStr">
        <is>
          <t>IRR = rendement op eigen geld, Pandanalyse-motor: DCF 10 jaar, na belasting (Box 3), inclusief verkoop; 70% financiering tegen 5,5%, WOZ 90% van de vraagprijs.</t>
        </is>
      </c>
    </row>
    <row r="11">
      <c r="A11" s="17" t="inlineStr">
        <is>
          <t>Biedprijs voor 7/8/10% = de prijs waarbij je precies dat rendement op eigen geld haalt (leeg = onhaalbaar bij deze huur).</t>
        </is>
      </c>
    </row>
    <row r="12">
      <c r="A12" s="17" t="inlineStr"/>
    </row>
    <row r="13">
      <c r="A13" s="18" t="inlineStr">
        <is>
          <t>Gebruik</t>
        </is>
      </c>
    </row>
    <row r="14">
      <c r="A14" s="17" t="inlineStr">
        <is>
          <t>Vraagprijzen, geen transacties. Vrij te gebruiken met bronvermelding: De Vastgoedrealist, vastgoedrealist.nl. Geen advies.</t>
        </is>
      </c>
    </row>
    <row r="15">
      <c r="A15" s="17" t="inlineStr">
        <is>
          <t>Analyse: https://www.vastgoedrealist.nl/artikelen/corrigeert-de-vastgoedmarkt-update-september-2026.html</t>
        </is>
      </c>
    </row>
    <row r="16">
      <c r="A16" s="17" t="inlineStr">
        <is>
          <t>Live: https://www.vastgoedrealist.nl/koopbarometer.html · Methode: https://www.vastgoedrealist.nl/methode.html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2026-09-17T06:02:03Z</dcterms:created>
  <dcterms:modified xmlns:dcterms="http://purl.org/dc/terms/" xmlns:xsi="http://www.w3.org/2001/XMLSchema-instance" xsi:type="dcterms:W3CDTF">2026-09-17T06:02:03Z</dcterms:modified>
</cp:coreProperties>
</file>