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ees mij" sheetId="1" state="visible" r:id="rId1"/>
    <sheet xmlns:r="http://schemas.openxmlformats.org/officeDocument/2006/relationships" name="Woningen" sheetId="2" state="visible" r:id="rId2"/>
    <sheet xmlns:r="http://schemas.openxmlformats.org/officeDocument/2006/relationships" name="Kosten" sheetId="3" state="visible" r:id="rId3"/>
    <sheet xmlns:r="http://schemas.openxmlformats.org/officeDocument/2006/relationships" name="Verdeling" sheetId="4" state="visible" r:id="rId4"/>
    <sheet xmlns:r="http://schemas.openxmlformats.org/officeDocument/2006/relationships" name="Afrekening" sheetId="5" state="visible" r:id="rId5"/>
    <sheet xmlns:r="http://schemas.openxmlformats.org/officeDocument/2006/relationships" name="Controles" sheetId="6" state="visible" r:id="rId6"/>
  </sheets>
  <definedNames/>
  <calcPr calcId="124519" fullCalcOnLoad="1"/>
</workbook>
</file>

<file path=xl/styles.xml><?xml version="1.0" encoding="utf-8"?>
<styleSheet xmlns="http://schemas.openxmlformats.org/spreadsheetml/2006/main">
  <numFmts count="3">
    <numFmt numFmtId="164" formatCode="€ #,##0.00;[Red]-€ #,##0.00;-"/>
    <numFmt numFmtId="165" formatCode="0.0%"/>
    <numFmt numFmtId="166" formatCode="dd-mm-yyyy"/>
  </numFmts>
  <fonts count="9">
    <font>
      <name val="Calibri"/>
      <family val="2"/>
      <color theme="1"/>
      <sz val="11"/>
      <scheme val="minor"/>
    </font>
    <font>
      <name val="Arial"/>
      <b val="1"/>
      <sz val="14"/>
    </font>
    <font>
      <name val="Arial"/>
      <i val="1"/>
      <color rgb="00555555"/>
      <sz val="10"/>
    </font>
    <font>
      <name val="Arial"/>
      <sz val="10"/>
    </font>
    <font>
      <name val="Arial"/>
      <b val="1"/>
      <sz val="10"/>
    </font>
    <font>
      <name val="Arial"/>
      <color rgb="000000FF"/>
      <sz val="10"/>
    </font>
    <font>
      <name val="Arial"/>
      <color rgb="00555555"/>
      <sz val="9"/>
    </font>
    <font>
      <name val="Arial"/>
      <b val="1"/>
      <color rgb="00FFFFFF"/>
      <sz val="10"/>
    </font>
    <font>
      <name val="Arial"/>
      <color rgb="00008000"/>
      <sz val="10"/>
    </font>
  </fonts>
  <fills count="5">
    <fill>
      <patternFill/>
    </fill>
    <fill>
      <patternFill patternType="gray125"/>
    </fill>
    <fill>
      <patternFill patternType="solid">
        <fgColor rgb="00FFF9C4"/>
      </patternFill>
    </fill>
    <fill>
      <patternFill patternType="solid">
        <fgColor rgb="001F2A44"/>
      </patternFill>
    </fill>
    <fill>
      <patternFill patternType="solid">
        <fgColor rgb="00EEF1F6"/>
      </patternFill>
    </fill>
  </fills>
  <borders count="2">
    <border>
      <left/>
      <right/>
      <top/>
      <bottom/>
      <diagonal/>
    </border>
    <border>
      <left style="thin">
        <color rgb="00BFC5D2"/>
      </left>
      <right style="thin">
        <color rgb="00BFC5D2"/>
      </right>
      <top style="thin">
        <color rgb="00BFC5D2"/>
      </top>
      <bottom style="thin">
        <color rgb="00BFC5D2"/>
      </bottom>
    </border>
  </borders>
  <cellStyleXfs count="1">
    <xf numFmtId="0" fontId="0" fillId="0" borderId="0"/>
  </cellStyleXfs>
  <cellXfs count="3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0" fontId="4" fillId="0" borderId="0" pivotButton="0" quotePrefix="0" xfId="0"/>
    <xf numFmtId="0" fontId="5" fillId="2" borderId="1" pivotButton="0" quotePrefix="0" xfId="0"/>
    <xf numFmtId="0" fontId="6" fillId="0" borderId="0" pivotButton="0" quotePrefix="0" xfId="0"/>
    <xf numFmtId="1" fontId="3" fillId="0" borderId="1" pivotButton="0" quotePrefix="0" xfId="0"/>
    <xf numFmtId="0" fontId="7" fillId="3" borderId="1" applyAlignment="1" pivotButton="0" quotePrefix="0" xfId="0">
      <alignment vertical="center" wrapText="1"/>
    </xf>
    <xf numFmtId="1" fontId="5" fillId="2" borderId="1" pivotButton="0" quotePrefix="0" xfId="0"/>
    <xf numFmtId="164" fontId="5" fillId="2" borderId="1" pivotButton="0" quotePrefix="0" xfId="0"/>
    <xf numFmtId="165" fontId="3" fillId="0" borderId="1" pivotButton="0" quotePrefix="0" xfId="0"/>
    <xf numFmtId="0" fontId="4" fillId="4" borderId="1" pivotButton="0" quotePrefix="0" xfId="0"/>
    <xf numFmtId="0" fontId="0" fillId="4" borderId="1" pivotButton="0" quotePrefix="0" xfId="0"/>
    <xf numFmtId="1" fontId="4" fillId="4" borderId="1" pivotButton="0" quotePrefix="0" xfId="0"/>
    <xf numFmtId="164" fontId="4" fillId="4" borderId="1" pivotButton="0" quotePrefix="0" xfId="0"/>
    <xf numFmtId="165" fontId="4" fillId="4" borderId="1" pivotButton="0" quotePrefix="0" xfId="0"/>
    <xf numFmtId="0" fontId="3" fillId="0" borderId="0" pivotButton="0" quotePrefix="0" xfId="0"/>
    <xf numFmtId="9" fontId="5" fillId="2" borderId="1" pivotButton="0" quotePrefix="0" xfId="0"/>
    <xf numFmtId="164" fontId="3" fillId="0" borderId="1" pivotButton="0" quotePrefix="0" xfId="0"/>
    <xf numFmtId="0" fontId="6" fillId="0" borderId="1" pivotButton="0" quotePrefix="0" xfId="0"/>
    <xf numFmtId="164" fontId="8" fillId="0" borderId="1" pivotButton="0" quotePrefix="0" xfId="0"/>
    <xf numFmtId="0" fontId="3" fillId="0" borderId="1" pivotButton="0" quotePrefix="0" xfId="0"/>
    <xf numFmtId="0" fontId="0" fillId="0" borderId="1" pivotButton="0" quotePrefix="0" xfId="0"/>
    <xf numFmtId="0" fontId="8" fillId="0" borderId="1" pivotButton="0" quotePrefix="0" xfId="0"/>
    <xf numFmtId="0" fontId="4" fillId="4" borderId="0" pivotButton="0" quotePrefix="0" xfId="0"/>
    <xf numFmtId="165" fontId="8" fillId="0" borderId="1" pivotButton="0" quotePrefix="0" xfId="0"/>
    <xf numFmtId="164" fontId="4" fillId="0" borderId="1" pivotButton="0" quotePrefix="0" xfId="0"/>
    <xf numFmtId="166" fontId="4" fillId="0" borderId="1" pivotButton="0" quotePrefix="0" xfId="0"/>
    <xf numFmtId="0" fontId="4" fillId="0" borderId="1" pivotButton="0" quotePrefix="0" xfId="0"/>
    <xf numFmtId="0" fontId="3" fillId="0" borderId="1" applyAlignment="1" pivotButton="0" quotePrefix="0" xfId="0">
      <alignment vertical="center" wrapText="1"/>
    </xf>
    <xf numFmtId="0" fontId="4"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7"/>
  <sheetViews>
    <sheetView showGridLines="0" workbookViewId="0">
      <selection activeCell="A1" sqref="A1"/>
    </sheetView>
  </sheetViews>
  <sheetFormatPr baseColWidth="8" defaultRowHeight="15"/>
  <cols>
    <col width="112" customWidth="1" min="1" max="1"/>
  </cols>
  <sheetData>
    <row r="1">
      <c r="A1" s="1" t="inlineStr">
        <is>
          <t>Servicekosten-afrekenmodel v2 · De Vastgoedrealist</t>
        </is>
      </c>
    </row>
    <row r="2">
      <c r="A2" s="2" t="inlineStr">
        <is>
          <t>Het hele pand in één model: huurders en eigenaren, verdeelsleutel, kostenposten, VvE-splitsing, afrekening per huurder en controles. Versie september 2026, uitleg, geen juridisch advies.</t>
        </is>
      </c>
    </row>
    <row r="3">
      <c r="A3" s="3" t="inlineStr"/>
    </row>
    <row r="4">
      <c r="A4" s="4" t="inlineStr">
        <is>
          <t>Zo werkt het (in deze volgorde)</t>
        </is>
      </c>
    </row>
    <row r="5">
      <c r="A5" s="3" t="inlineStr">
        <is>
          <t>1. Blad Woningen: vul het gebouw en het afrekenjaar in, en per woning wie er woont: 'huurder' (jouw huurder, komt in de afrekening), 'eigenaar, woont zelf' of 'eigenaar, verhuurt' (andere eigenaar, zijn deel loopt via de VvE en niet via jouw afrekening). Kies de verdeelsleutel: 'm2' of 'gelijk'.</t>
        </is>
      </c>
    </row>
    <row r="6">
      <c r="A6" s="3" t="inlineStr">
        <is>
          <t>2. Blad Kosten: per kostenpost de werkelijke kosten van het hele gebouw, het doorbelastbare deel (huismeester maximaal 70%) en warmte of overig. Verhuur je zelf een appartement in een VvE, vul dan onderaan de VvE-bijdrage en het servicedeel in.</t>
        </is>
      </c>
    </row>
    <row r="7">
      <c r="A7" s="3" t="inlineStr">
        <is>
          <t>3. Blad Verdeling rekent de kosten over álle woningen uit (kosten x doorbelastbaar deel x aandeel), ook die van andere eigenaren. Niets invullen.</t>
        </is>
      </c>
    </row>
    <row r="8">
      <c r="A8" s="3" t="inlineStr">
        <is>
          <t>4. Blad Afrekening is de uitkomst per huurder: toegerekend, administratiekosten binnen de plafonds, voorschot, en wat er bij te betalen of terug te geven is. Woningen van andere eigenaren staan erin als 'via VvE', met hun aandeel, maar zonder afrekening.</t>
        </is>
      </c>
    </row>
    <row r="9">
      <c r="A9" s="3" t="inlineStr">
        <is>
          <t>5. Blad Controles vlagt wat de Huurcommissie zou afkeuren en wat er in de invoer niet klopt. Alles op OK? Dan kun je versturen.</t>
        </is>
      </c>
    </row>
    <row r="10">
      <c r="A10" s="3" t="inlineStr"/>
    </row>
    <row r="11">
      <c r="A11" s="4" t="inlineStr">
        <is>
          <t>Legenda</t>
        </is>
      </c>
    </row>
    <row r="12">
      <c r="A12" s="3" t="inlineStr">
        <is>
          <t>Blauwe tekst op lichtgeel = invoer. Zwarte tekst = formule, niet overschrijven. Groene tekst = verwijzing naar een ander blad.</t>
        </is>
      </c>
    </row>
    <row r="13">
      <c r="A13" s="3" t="inlineStr">
        <is>
          <t>Het model bevat een ingevuld voorbeeld: een complex van 8 woningen, waarvan 5 verhuurd door jou, 2 van eigenaar-bewoners en 1 van een andere verhuurder. Overschrijf het met je eigen cijfers.</t>
        </is>
      </c>
    </row>
    <row r="14">
      <c r="A14" s="3" t="inlineStr"/>
    </row>
    <row r="15">
      <c r="A15" s="4" t="inlineStr">
        <is>
          <t>De regels die erin zitten</t>
        </is>
      </c>
    </row>
    <row r="16">
      <c r="A16" s="3" t="inlineStr">
        <is>
          <t>Servicekosten zijn een voorschot op werkelijke kosten: je rekent jaarlijks af, binnen 6 maanden na afloop van het jaar (art. 7:259 BW). Het model rekent de uiterste datum uit.</t>
        </is>
      </c>
    </row>
    <row r="17">
      <c r="A17" s="3" t="inlineStr">
        <is>
          <t>Administratiekosten: maximaal 2% over de warmtelevering en 5% over de overige posten, minimaal € 7,50 en maximaal € 75 per woonruimte per afrekening (Beleidsboek Servicekosten, Huurcommissie).</t>
        </is>
      </c>
    </row>
    <row r="18">
      <c r="A18" s="3" t="inlineStr">
        <is>
          <t>Huismeester: maximaal 70% doorbelastbaar. Het model waarschuwt als je hoger invult.</t>
        </is>
      </c>
    </row>
    <row r="19">
      <c r="A19" s="3" t="inlineStr">
        <is>
          <t>Groot onderhoud (dak, gevel, kozijnen, ketel of lift vervangen), opstalverzekering, OZB en het reservefonds van de VvE zijn géén servicekosten: die zitten in de kale huur. Het model waarschuwt bij het woord 'vervang' in een kostenpost.</t>
        </is>
      </c>
    </row>
    <row r="20">
      <c r="A20" s="3" t="inlineStr">
        <is>
          <t>VvE-bijdrage: alleen het servicedeel (schoonmaak, lift, tuin, glasbewassing) mag door naar de huurders; reservefonds en groot onderhoud niet. Vraag de VvE om de uitsplitsing en vul dat percentage in.</t>
        </is>
      </c>
    </row>
    <row r="21">
      <c r="A21" s="3" t="inlineStr">
        <is>
          <t>Sinds 1 juli 2024 kan de huurder ook bij een vrije-sectorcontract naar de Huurcommissie, tot 30 maanden na afloop van het kalenderjaar.</t>
        </is>
      </c>
    </row>
    <row r="22">
      <c r="A22" s="3" t="inlineStr"/>
    </row>
    <row r="23">
      <c r="A23" s="4" t="inlineStr">
        <is>
          <t>Bronnen</t>
        </is>
      </c>
    </row>
    <row r="24">
      <c r="A24" s="3" t="inlineStr">
        <is>
          <t>Beleidsboek Servicekosten, Huurcommissie: https://www.huurcommissie.nl/support/beleidsboeken/servicekosten</t>
        </is>
      </c>
    </row>
    <row r="25">
      <c r="A25" s="3" t="inlineStr">
        <is>
          <t>Besluit kleine herstellingen (bijlage II), Huurcommissie: https://www.huurcommissie.nl/support/beleidsboeken/gebreken/bijlage-ii-besluit-kleine-herstellingen</t>
        </is>
      </c>
    </row>
    <row r="26">
      <c r="A26" s="3" t="inlineStr">
        <is>
          <t>Burgerlijk Wetboek Boek 7, art. 7:259 t/m 7:261: https://wetten.overheid.nl/BWBR0005290</t>
        </is>
      </c>
    </row>
    <row r="27">
      <c r="A27" s="3" t="inlineStr">
        <is>
          <t>Uitleg en de wie-betaalt-wat-lijst: https://www.vastgoedrealist.nl/artikelen/servicekosten-verhuurder-wat-mag-je-rekenen.html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3"/>
  <sheetViews>
    <sheetView showGridLines="0" workbookViewId="0">
      <pane ySplit="9" topLeftCell="A10" activePane="bottomLeft" state="frozen"/>
      <selection pane="bottomLeft" activeCell="A1" sqref="A1"/>
    </sheetView>
  </sheetViews>
  <sheetFormatPr baseColWidth="8" defaultRowHeight="15"/>
  <cols>
    <col width="28" customWidth="1" min="1" max="1"/>
    <col width="26" customWidth="1" min="2" max="2"/>
    <col width="22" customWidth="1" min="3" max="3"/>
    <col width="16" customWidth="1" min="4" max="4"/>
    <col width="22" customWidth="1" min="5" max="5"/>
    <col width="18" customWidth="1" min="6" max="6"/>
  </cols>
  <sheetData>
    <row r="1">
      <c r="A1" s="5" t="inlineStr">
        <is>
          <t>Gebouw en woningen</t>
        </is>
      </c>
    </row>
    <row r="2">
      <c r="A2" s="6" t="inlineStr">
        <is>
          <t>Alle woningen in het gebouw, ook die van andere eigenaren: de kosten worden over allemaal verdeeld. Alleen 'huurder' komt in jouw afrekening.</t>
        </is>
      </c>
    </row>
    <row r="3">
      <c r="A3" s="7" t="inlineStr">
        <is>
          <t>Gebouw / adres</t>
        </is>
      </c>
      <c r="B3" s="8" t="inlineStr">
        <is>
          <t>Voorbeeldstraat 1 t/m 8</t>
        </is>
      </c>
    </row>
    <row r="4">
      <c r="A4" s="7" t="inlineStr">
        <is>
          <t>Afrekenjaar</t>
        </is>
      </c>
      <c r="B4" s="8" t="n">
        <v>2026</v>
      </c>
    </row>
    <row r="5">
      <c r="A5" s="7" t="inlineStr">
        <is>
          <t>Verdeelsleutel (m2 of gelijk)</t>
        </is>
      </c>
      <c r="B5" s="8" t="inlineStr">
        <is>
          <t>m2</t>
        </is>
      </c>
      <c r="C5" s="9" t="inlineStr">
        <is>
          <t>m2 = naar oppervlakte, gelijk = ieder evenveel (of neem de breukdelen uit de splitsingsakte als oppervlakte)</t>
        </is>
      </c>
    </row>
    <row r="6">
      <c r="A6" s="7" t="inlineStr">
        <is>
          <t>Aantal woningen (automatisch)</t>
        </is>
      </c>
      <c r="B6" s="10">
        <f>COUNTA(A10:A29)</f>
        <v/>
      </c>
    </row>
    <row r="7">
      <c r="A7" s="7" t="inlineStr">
        <is>
          <t>Waarvan jouw huurders (automatisch)</t>
        </is>
      </c>
      <c r="B7" s="10">
        <f>COUNTIF(C10:C29,"huurder")</f>
        <v/>
      </c>
    </row>
    <row r="9" ht="34" customHeight="1">
      <c r="A9" s="11" t="inlineStr">
        <is>
          <t>Woning (nr / omschrijving)</t>
        </is>
      </c>
      <c r="B9" s="11" t="inlineStr">
        <is>
          <t>Huurder of eigenaar (naam)</t>
        </is>
      </c>
      <c r="C9" s="11" t="inlineStr">
        <is>
          <t>Bewoond door</t>
        </is>
      </c>
      <c r="D9" s="11" t="inlineStr">
        <is>
          <t>Oppervlakte (m2)</t>
        </is>
      </c>
      <c r="E9" s="11" t="inlineStr">
        <is>
          <t>Maandvoorschot (€), alleen bij huurder</t>
        </is>
      </c>
      <c r="F9" s="11" t="inlineStr">
        <is>
          <t>Aandeel in de kosten</t>
        </is>
      </c>
    </row>
    <row r="10">
      <c r="A10" s="8" t="inlineStr">
        <is>
          <t>1-A</t>
        </is>
      </c>
      <c r="B10" s="8" t="inlineStr">
        <is>
          <t>J. de Vries</t>
        </is>
      </c>
      <c r="C10" s="8" t="inlineStr">
        <is>
          <t>huurder</t>
        </is>
      </c>
      <c r="D10" s="12" t="n">
        <v>62</v>
      </c>
      <c r="E10" s="13" t="n">
        <v>165</v>
      </c>
      <c r="F10" s="14">
        <f>IF(A10="","",IF($B$5="m2",D10/SUM($D$10:$D$29),1/COUNTA($A$10:$A$29)))</f>
        <v/>
      </c>
    </row>
    <row r="11">
      <c r="A11" s="8" t="inlineStr">
        <is>
          <t>1-B</t>
        </is>
      </c>
      <c r="B11" s="8" t="inlineStr">
        <is>
          <t>M. Jansen</t>
        </is>
      </c>
      <c r="C11" s="8" t="inlineStr">
        <is>
          <t>huurder</t>
        </is>
      </c>
      <c r="D11" s="12" t="n">
        <v>58</v>
      </c>
      <c r="E11" s="13" t="n">
        <v>160</v>
      </c>
      <c r="F11" s="14">
        <f>IF(A11="","",IF($B$5="m2",D11/SUM($D$10:$D$29),1/COUNTA($A$10:$A$29)))</f>
        <v/>
      </c>
    </row>
    <row r="12">
      <c r="A12" s="8" t="inlineStr">
        <is>
          <t>2-A</t>
        </is>
      </c>
      <c r="B12" s="8" t="inlineStr">
        <is>
          <t>Fam. Bakker (eigenaar)</t>
        </is>
      </c>
      <c r="C12" s="8" t="inlineStr">
        <is>
          <t>eigenaar, woont zelf</t>
        </is>
      </c>
      <c r="D12" s="12" t="n">
        <v>74</v>
      </c>
      <c r="E12" s="13" t="n"/>
      <c r="F12" s="14">
        <f>IF(A12="","",IF($B$5="m2",D12/SUM($D$10:$D$29),1/COUNTA($A$10:$A$29)))</f>
        <v/>
      </c>
    </row>
    <row r="13">
      <c r="A13" s="8" t="inlineStr">
        <is>
          <t>2-B</t>
        </is>
      </c>
      <c r="B13" s="8" t="inlineStr">
        <is>
          <t>L. Visser</t>
        </is>
      </c>
      <c r="C13" s="8" t="inlineStr">
        <is>
          <t>huurder</t>
        </is>
      </c>
      <c r="D13" s="12" t="n">
        <v>55</v>
      </c>
      <c r="E13" s="13" t="n">
        <v>150</v>
      </c>
      <c r="F13" s="14">
        <f>IF(A13="","",IF($B$5="m2",D13/SUM($D$10:$D$29),1/COUNTA($A$10:$A$29)))</f>
        <v/>
      </c>
    </row>
    <row r="14">
      <c r="A14" s="8" t="inlineStr">
        <is>
          <t>3-A</t>
        </is>
      </c>
      <c r="B14" s="8" t="inlineStr">
        <is>
          <t>R. Smit</t>
        </is>
      </c>
      <c r="C14" s="8" t="inlineStr">
        <is>
          <t>huurder</t>
        </is>
      </c>
      <c r="D14" s="12" t="n">
        <v>80</v>
      </c>
      <c r="E14" s="13" t="n">
        <v>260</v>
      </c>
      <c r="F14" s="14">
        <f>IF(A14="","",IF($B$5="m2",D14/SUM($D$10:$D$29),1/COUNTA($A$10:$A$29)))</f>
        <v/>
      </c>
    </row>
    <row r="15">
      <c r="A15" s="8" t="inlineStr">
        <is>
          <t>3-B</t>
        </is>
      </c>
      <c r="B15" s="8" t="inlineStr">
        <is>
          <t>Beheer BV (verhuurt)</t>
        </is>
      </c>
      <c r="C15" s="8" t="inlineStr">
        <is>
          <t>eigenaar, verhuurt</t>
        </is>
      </c>
      <c r="D15" s="12" t="n">
        <v>48</v>
      </c>
      <c r="E15" s="13" t="n"/>
      <c r="F15" s="14">
        <f>IF(A15="","",IF($B$5="m2",D15/SUM($D$10:$D$29),1/COUNTA($A$10:$A$29)))</f>
        <v/>
      </c>
    </row>
    <row r="16">
      <c r="A16" s="8" t="inlineStr">
        <is>
          <t>4-A</t>
        </is>
      </c>
      <c r="B16" s="8" t="inlineStr">
        <is>
          <t>A. Mulder</t>
        </is>
      </c>
      <c r="C16" s="8" t="inlineStr">
        <is>
          <t>huurder</t>
        </is>
      </c>
      <c r="D16" s="12" t="n">
        <v>66</v>
      </c>
      <c r="E16" s="13" t="n">
        <v>175</v>
      </c>
      <c r="F16" s="14">
        <f>IF(A16="","",IF($B$5="m2",D16/SUM($D$10:$D$29),1/COUNTA($A$10:$A$29)))</f>
        <v/>
      </c>
    </row>
    <row r="17">
      <c r="A17" s="8" t="inlineStr">
        <is>
          <t>4-B</t>
        </is>
      </c>
      <c r="B17" s="8" t="inlineStr">
        <is>
          <t>Fam. de Boer (eigenaar)</t>
        </is>
      </c>
      <c r="C17" s="8" t="inlineStr">
        <is>
          <t>eigenaar, woont zelf</t>
        </is>
      </c>
      <c r="D17" s="12" t="n">
        <v>71</v>
      </c>
      <c r="E17" s="13" t="n"/>
      <c r="F17" s="14">
        <f>IF(A17="","",IF($B$5="m2",D17/SUM($D$10:$D$29),1/COUNTA($A$10:$A$29)))</f>
        <v/>
      </c>
    </row>
    <row r="18">
      <c r="A18" s="8" t="inlineStr"/>
      <c r="B18" s="8" t="inlineStr"/>
      <c r="C18" s="8" t="inlineStr"/>
      <c r="D18" s="12" t="n"/>
      <c r="E18" s="13" t="n"/>
      <c r="F18" s="14">
        <f>IF(A18="","",IF($B$5="m2",D18/SUM($D$10:$D$29),1/COUNTA($A$10:$A$29)))</f>
        <v/>
      </c>
    </row>
    <row r="19">
      <c r="A19" s="8" t="inlineStr"/>
      <c r="B19" s="8" t="inlineStr"/>
      <c r="C19" s="8" t="inlineStr"/>
      <c r="D19" s="12" t="n"/>
      <c r="E19" s="13" t="n"/>
      <c r="F19" s="14">
        <f>IF(A19="","",IF($B$5="m2",D19/SUM($D$10:$D$29),1/COUNTA($A$10:$A$29)))</f>
        <v/>
      </c>
    </row>
    <row r="20">
      <c r="A20" s="8" t="inlineStr"/>
      <c r="B20" s="8" t="inlineStr"/>
      <c r="C20" s="8" t="inlineStr"/>
      <c r="D20" s="12" t="n"/>
      <c r="E20" s="13" t="n"/>
      <c r="F20" s="14">
        <f>IF(A20="","",IF($B$5="m2",D20/SUM($D$10:$D$29),1/COUNTA($A$10:$A$29)))</f>
        <v/>
      </c>
    </row>
    <row r="21">
      <c r="A21" s="8" t="inlineStr"/>
      <c r="B21" s="8" t="inlineStr"/>
      <c r="C21" s="8" t="inlineStr"/>
      <c r="D21" s="12" t="n"/>
      <c r="E21" s="13" t="n"/>
      <c r="F21" s="14">
        <f>IF(A21="","",IF($B$5="m2",D21/SUM($D$10:$D$29),1/COUNTA($A$10:$A$29)))</f>
        <v/>
      </c>
    </row>
    <row r="22">
      <c r="A22" s="8" t="inlineStr"/>
      <c r="B22" s="8" t="inlineStr"/>
      <c r="C22" s="8" t="inlineStr"/>
      <c r="D22" s="12" t="n"/>
      <c r="E22" s="13" t="n"/>
      <c r="F22" s="14">
        <f>IF(A22="","",IF($B$5="m2",D22/SUM($D$10:$D$29),1/COUNTA($A$10:$A$29)))</f>
        <v/>
      </c>
    </row>
    <row r="23">
      <c r="A23" s="8" t="inlineStr"/>
      <c r="B23" s="8" t="inlineStr"/>
      <c r="C23" s="8" t="inlineStr"/>
      <c r="D23" s="12" t="n"/>
      <c r="E23" s="13" t="n"/>
      <c r="F23" s="14">
        <f>IF(A23="","",IF($B$5="m2",D23/SUM($D$10:$D$29),1/COUNTA($A$10:$A$29)))</f>
        <v/>
      </c>
    </row>
    <row r="24">
      <c r="A24" s="8" t="inlineStr"/>
      <c r="B24" s="8" t="inlineStr"/>
      <c r="C24" s="8" t="inlineStr"/>
      <c r="D24" s="12" t="n"/>
      <c r="E24" s="13" t="n"/>
      <c r="F24" s="14">
        <f>IF(A24="","",IF($B$5="m2",D24/SUM($D$10:$D$29),1/COUNTA($A$10:$A$29)))</f>
        <v/>
      </c>
    </row>
    <row r="25">
      <c r="A25" s="8" t="inlineStr"/>
      <c r="B25" s="8" t="inlineStr"/>
      <c r="C25" s="8" t="inlineStr"/>
      <c r="D25" s="12" t="n"/>
      <c r="E25" s="13" t="n"/>
      <c r="F25" s="14">
        <f>IF(A25="","",IF($B$5="m2",D25/SUM($D$10:$D$29),1/COUNTA($A$10:$A$29)))</f>
        <v/>
      </c>
    </row>
    <row r="26">
      <c r="A26" s="8" t="inlineStr"/>
      <c r="B26" s="8" t="inlineStr"/>
      <c r="C26" s="8" t="inlineStr"/>
      <c r="D26" s="12" t="n"/>
      <c r="E26" s="13" t="n"/>
      <c r="F26" s="14">
        <f>IF(A26="","",IF($B$5="m2",D26/SUM($D$10:$D$29),1/COUNTA($A$10:$A$29)))</f>
        <v/>
      </c>
    </row>
    <row r="27">
      <c r="A27" s="8" t="inlineStr"/>
      <c r="B27" s="8" t="inlineStr"/>
      <c r="C27" s="8" t="inlineStr"/>
      <c r="D27" s="12" t="n"/>
      <c r="E27" s="13" t="n"/>
      <c r="F27" s="14">
        <f>IF(A27="","",IF($B$5="m2",D27/SUM($D$10:$D$29),1/COUNTA($A$10:$A$29)))</f>
        <v/>
      </c>
    </row>
    <row r="28">
      <c r="A28" s="8" t="inlineStr"/>
      <c r="B28" s="8" t="inlineStr"/>
      <c r="C28" s="8" t="inlineStr"/>
      <c r="D28" s="12" t="n"/>
      <c r="E28" s="13" t="n"/>
      <c r="F28" s="14">
        <f>IF(A28="","",IF($B$5="m2",D28/SUM($D$10:$D$29),1/COUNTA($A$10:$A$29)))</f>
        <v/>
      </c>
    </row>
    <row r="29">
      <c r="A29" s="8" t="inlineStr"/>
      <c r="B29" s="8" t="inlineStr"/>
      <c r="C29" s="8" t="inlineStr"/>
      <c r="D29" s="12" t="n"/>
      <c r="E29" s="13" t="n"/>
      <c r="F29" s="14">
        <f>IF(A29="","",IF($B$5="m2",D29/SUM($D$10:$D$29),1/COUNTA($A$10:$A$29)))</f>
        <v/>
      </c>
    </row>
    <row r="31">
      <c r="A31" s="15" t="inlineStr">
        <is>
          <t>Totaal</t>
        </is>
      </c>
      <c r="B31" s="16" t="n"/>
      <c r="C31" s="16" t="n"/>
      <c r="D31" s="17">
        <f>SUM(D10:D29)</f>
        <v/>
      </c>
      <c r="E31" s="18">
        <f>SUM(E10:E29)</f>
        <v/>
      </c>
      <c r="F31" s="19">
        <f>SUM(F10:F29)</f>
        <v/>
      </c>
    </row>
    <row r="32">
      <c r="A32" s="20" t="inlineStr">
        <is>
          <t>Aandeel jouw huurders</t>
        </is>
      </c>
      <c r="F32" s="14">
        <f>SUMIF(C10:C29,"huurder",F10:F29)</f>
        <v/>
      </c>
    </row>
    <row r="33">
      <c r="A33" s="20" t="inlineStr">
        <is>
          <t>Aandeel andere eigenaren (via VvE)</t>
        </is>
      </c>
      <c r="F33" s="14">
        <f>F31-F32</f>
        <v/>
      </c>
    </row>
  </sheetData>
  <dataValidations count="2">
    <dataValidation sqref="B5" showDropDown="0" showInputMessage="0" showErrorMessage="0" allowBlank="0" type="list">
      <formula1>"m2,gelijk"</formula1>
    </dataValidation>
    <dataValidation sqref="C10 C11 C12 C13 C14 C15 C16 C17 C18 C19 C20 C21 C22 C23 C24 C25 C26 C27 C28 C29" showDropDown="0" showInputMessage="0" showErrorMessage="0" allowBlank="1" type="list">
      <formula1>"huurder,eigenaar, woont zelf,eigenaar, verhuurt"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6"/>
  <sheetViews>
    <sheetView showGridLines="0" workbookViewId="0">
      <pane ySplit="4" topLeftCell="A5" activePane="bottomLeft" state="frozen"/>
      <selection pane="bottomLeft" activeCell="A1" sqref="A1"/>
    </sheetView>
  </sheetViews>
  <sheetFormatPr baseColWidth="8" defaultRowHeight="15"/>
  <cols>
    <col width="46" customWidth="1" min="1" max="1"/>
    <col width="20" customWidth="1" min="2" max="2"/>
    <col width="22" customWidth="1" min="3" max="3"/>
    <col width="16" customWidth="1" min="4" max="4"/>
    <col width="22" customWidth="1" min="5" max="5"/>
    <col width="44" customWidth="1" min="6" max="6"/>
  </cols>
  <sheetData>
    <row r="1">
      <c r="A1" s="5" t="inlineStr">
        <is>
          <t>Kostenposten van het gebouw</t>
        </is>
      </c>
    </row>
    <row r="2">
      <c r="A2" s="6" t="inlineStr">
        <is>
          <t>Werkelijke kosten per post voor het hele gebouw, het doorbelastbare deel, en of het warmte of overig is (voor de administratiekosten).</t>
        </is>
      </c>
    </row>
    <row r="4" ht="34" customHeight="1">
      <c r="A4" s="11" t="inlineStr">
        <is>
          <t>Kostenpost</t>
        </is>
      </c>
      <c r="B4" s="11" t="inlineStr">
        <is>
          <t>Soort (warmte / overig)</t>
        </is>
      </c>
      <c r="C4" s="11" t="inlineStr">
        <is>
          <t>Werkelijke kosten gebouw (€)</t>
        </is>
      </c>
      <c r="D4" s="11" t="inlineStr">
        <is>
          <t>Doorbelastbaar deel</t>
        </is>
      </c>
      <c r="E4" s="11" t="inlineStr">
        <is>
          <t>Doorbelastbaar bedrag (€)</t>
        </is>
      </c>
      <c r="F4" s="11" t="inlineStr">
        <is>
          <t>Factuur / toelichting</t>
        </is>
      </c>
    </row>
    <row r="5">
      <c r="A5" s="8" t="inlineStr">
        <is>
          <t>Elektra en water gemeenschappelijke ruimten</t>
        </is>
      </c>
      <c r="B5" s="8" t="inlineStr">
        <is>
          <t>overig</t>
        </is>
      </c>
      <c r="C5" s="13" t="n">
        <v>1440</v>
      </c>
      <c r="D5" s="21" t="n">
        <v>1</v>
      </c>
      <c r="E5" s="22">
        <f>C5*D5</f>
        <v/>
      </c>
      <c r="F5" s="23" t="inlineStr">
        <is>
          <t>Alleen gemeenschappelijke ruimten</t>
        </is>
      </c>
    </row>
    <row r="6">
      <c r="A6" s="8" t="inlineStr">
        <is>
          <t>Warmtelevering (collectieve verwarming)</t>
        </is>
      </c>
      <c r="B6" s="8" t="inlineStr">
        <is>
          <t>warmte</t>
        </is>
      </c>
      <c r="C6" s="13" t="n">
        <v>6000</v>
      </c>
      <c r="D6" s="21" t="n">
        <v>1</v>
      </c>
      <c r="E6" s="22">
        <f>C6*D6</f>
        <v/>
      </c>
      <c r="F6" s="23" t="inlineStr">
        <is>
          <t>Administratiekosten hierover max 2%</t>
        </is>
      </c>
    </row>
    <row r="7">
      <c r="A7" s="8" t="inlineStr">
        <is>
          <t>Schoonmaak gemeenschappelijke ruimten</t>
        </is>
      </c>
      <c r="B7" s="8" t="inlineStr">
        <is>
          <t>overig</t>
        </is>
      </c>
      <c r="C7" s="13" t="n">
        <v>2880</v>
      </c>
      <c r="D7" s="21" t="n">
        <v>1</v>
      </c>
      <c r="E7" s="22">
        <f>C7*D7</f>
        <v/>
      </c>
      <c r="F7" s="23" t="inlineStr">
        <is>
          <t>Contract schoonmaakbedrijf</t>
        </is>
      </c>
    </row>
    <row r="8">
      <c r="A8" s="8" t="inlineStr">
        <is>
          <t>Klein onderhoud gemeenschappelijke ruimten</t>
        </is>
      </c>
      <c r="B8" s="8" t="inlineStr">
        <is>
          <t>overig</t>
        </is>
      </c>
      <c r="C8" s="13" t="n">
        <v>960</v>
      </c>
      <c r="D8" s="21" t="n">
        <v>1</v>
      </c>
      <c r="E8" s="22">
        <f>C8*D8</f>
        <v/>
      </c>
      <c r="F8" s="23" t="inlineStr">
        <is>
          <t>Groot onderhoud hoort in de kale huur</t>
        </is>
      </c>
    </row>
    <row r="9">
      <c r="A9" s="8" t="inlineStr">
        <is>
          <t>Lift (onderhoudscontract en keuring)</t>
        </is>
      </c>
      <c r="B9" s="8" t="inlineStr">
        <is>
          <t>overig</t>
        </is>
      </c>
      <c r="C9" s="13" t="n">
        <v>2400</v>
      </c>
      <c r="D9" s="21" t="n">
        <v>1</v>
      </c>
      <c r="E9" s="22">
        <f>C9*D9</f>
        <v/>
      </c>
      <c r="F9" s="23" t="inlineStr">
        <is>
          <t>Onderhoudscontract + jaarlijkse keuring</t>
        </is>
      </c>
    </row>
    <row r="10">
      <c r="A10" s="8" t="inlineStr">
        <is>
          <t>Tuinonderhoud gemeenschappelijk</t>
        </is>
      </c>
      <c r="B10" s="8" t="inlineStr">
        <is>
          <t>overig</t>
        </is>
      </c>
      <c r="C10" s="13" t="n">
        <v>1200</v>
      </c>
      <c r="D10" s="21" t="n">
        <v>1</v>
      </c>
      <c r="E10" s="22">
        <f>C10*D10</f>
        <v/>
      </c>
      <c r="F10" s="23" t="inlineStr">
        <is>
          <t>Hovenier</t>
        </is>
      </c>
    </row>
    <row r="11">
      <c r="A11" s="8" t="inlineStr">
        <is>
          <t>Glasbewassing gemeenschappelijk</t>
        </is>
      </c>
      <c r="B11" s="8" t="inlineStr">
        <is>
          <t>overig</t>
        </is>
      </c>
      <c r="C11" s="13" t="n">
        <v>480</v>
      </c>
      <c r="D11" s="21" t="n">
        <v>1</v>
      </c>
      <c r="E11" s="22">
        <f>C11*D11</f>
        <v/>
      </c>
      <c r="F11" s="23" t="inlineStr">
        <is>
          <t>Glazenwasser, 4x per jaar</t>
        </is>
      </c>
    </row>
    <row r="12">
      <c r="A12" s="8" t="inlineStr">
        <is>
          <t>Huismeester</t>
        </is>
      </c>
      <c r="B12" s="8" t="inlineStr">
        <is>
          <t>overig</t>
        </is>
      </c>
      <c r="C12" s="13" t="n">
        <v>4000</v>
      </c>
      <c r="D12" s="21" t="n">
        <v>0.7</v>
      </c>
      <c r="E12" s="22">
        <f>C12*D12</f>
        <v/>
      </c>
      <c r="F12" s="23" t="inlineStr">
        <is>
          <t>Max 70% doorbelastbaar</t>
        </is>
      </c>
    </row>
    <row r="13">
      <c r="A13" s="8" t="inlineStr">
        <is>
          <t>Roerende zaken gemeenschappelijke ruimten</t>
        </is>
      </c>
      <c r="B13" s="8" t="inlineStr">
        <is>
          <t>overig</t>
        </is>
      </c>
      <c r="C13" s="13" t="n">
        <v>600</v>
      </c>
      <c r="D13" s="21" t="n">
        <v>1</v>
      </c>
      <c r="E13" s="22">
        <f>C13*D13</f>
        <v/>
      </c>
      <c r="F13" s="23" t="inlineStr">
        <is>
          <t>Op basis van afschrijving</t>
        </is>
      </c>
    </row>
    <row r="14">
      <c r="A14" s="8" t="inlineStr">
        <is>
          <t>VvE-servicedeel (uit de VvE-uitsplitsing hieronder)</t>
        </is>
      </c>
      <c r="B14" s="8" t="inlineStr">
        <is>
          <t>overig</t>
        </is>
      </c>
      <c r="C14" s="24">
        <f>B24</f>
        <v/>
      </c>
      <c r="D14" s="21" t="n">
        <v>1</v>
      </c>
      <c r="E14" s="22">
        <f>C14*D14</f>
        <v/>
      </c>
      <c r="F14" s="23" t="inlineStr">
        <is>
          <t>Rekent uit het VvE-blok</t>
        </is>
      </c>
    </row>
    <row r="15">
      <c r="A15" s="8" t="inlineStr">
        <is>
          <t>Overig 1</t>
        </is>
      </c>
      <c r="B15" s="8" t="inlineStr">
        <is>
          <t>overig</t>
        </is>
      </c>
      <c r="C15" s="13" t="n">
        <v>0</v>
      </c>
      <c r="D15" s="21" t="n">
        <v>1</v>
      </c>
      <c r="E15" s="22">
        <f>C15*D15</f>
        <v/>
      </c>
      <c r="F15" s="23" t="inlineStr"/>
    </row>
    <row r="16">
      <c r="A16" s="8" t="inlineStr">
        <is>
          <t>Overig 2</t>
        </is>
      </c>
      <c r="B16" s="8" t="inlineStr">
        <is>
          <t>overig</t>
        </is>
      </c>
      <c r="C16" s="13" t="n">
        <v>0</v>
      </c>
      <c r="D16" s="21" t="n">
        <v>1</v>
      </c>
      <c r="E16" s="22">
        <f>C16*D16</f>
        <v/>
      </c>
      <c r="F16" s="23" t="inlineStr"/>
    </row>
    <row r="18">
      <c r="A18" s="15" t="inlineStr">
        <is>
          <t>Totaal doorbelastbaar</t>
        </is>
      </c>
      <c r="B18" s="16" t="n"/>
      <c r="C18" s="16" t="n"/>
      <c r="D18" s="16" t="n"/>
      <c r="E18" s="18">
        <f>SUM(E5:E16)</f>
        <v/>
      </c>
      <c r="F18" s="16" t="n"/>
    </row>
    <row r="19">
      <c r="A19" s="25" t="inlineStr">
        <is>
          <t>waarvan warmte</t>
        </is>
      </c>
      <c r="B19" s="26" t="n"/>
      <c r="C19" s="26" t="n"/>
      <c r="D19" s="26" t="n"/>
      <c r="E19" s="22">
        <f>SUMIF(B5:B16,"warmte",E5:E16)</f>
        <v/>
      </c>
      <c r="F19" s="26" t="n"/>
    </row>
    <row r="20">
      <c r="A20" s="25" t="inlineStr">
        <is>
          <t>waarvan overig</t>
        </is>
      </c>
      <c r="B20" s="26" t="n"/>
      <c r="C20" s="26" t="n"/>
      <c r="D20" s="26" t="n"/>
      <c r="E20" s="22">
        <f>SUMIF(B5:B16,"overig",E5:E16)</f>
        <v/>
      </c>
      <c r="F20" s="26" t="n"/>
    </row>
    <row r="22">
      <c r="A22" s="7" t="inlineStr">
        <is>
          <t>VvE-bijdrage (alleen als je zelf een appartement in een VvE verhuurt)</t>
        </is>
      </c>
    </row>
    <row r="23">
      <c r="A23" s="20" t="inlineStr">
        <is>
          <t>Totale VvE-bijdrage per jaar (€)</t>
        </is>
      </c>
      <c r="B23" s="13" t="n">
        <v>0</v>
      </c>
    </row>
    <row r="24">
      <c r="A24" s="20" t="inlineStr">
        <is>
          <t>Doorbelastbaar servicedeel (€)</t>
        </is>
      </c>
      <c r="B24" s="22">
        <f>B23*B25</f>
        <v/>
      </c>
    </row>
    <row r="25">
      <c r="A25" s="20" t="inlineStr">
        <is>
          <t>Servicedeel volgens de VvE-uitsplitsing (%)</t>
        </is>
      </c>
      <c r="B25" s="21" t="n">
        <v>0.35</v>
      </c>
      <c r="C25" s="9" t="inlineStr">
        <is>
          <t>Vraag de VvE om de uitsplitsing: schoonmaak, lift, tuin en glasbewassing zijn service; reservefonds en onderhoud niet.</t>
        </is>
      </c>
    </row>
    <row r="26">
      <c r="A26" s="20" t="inlineStr">
        <is>
          <t>Niet doorbelastbaar: reservefonds en groot onderhoud (€)</t>
        </is>
      </c>
      <c r="B26" s="22">
        <f>B23-B24</f>
        <v/>
      </c>
    </row>
  </sheetData>
  <dataValidations count="1">
    <dataValidation sqref="B5 B6 B7 B8 B9 B10 B11 B12 B13 B14 B15 B16" showDropDown="0" showInputMessage="0" showErrorMessage="0" allowBlank="0" type="list">
      <formula1>"warmte,overig"</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V19"/>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width="46" customWidth="1" min="1" max="1"/>
    <col width="2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s>
  <sheetData>
    <row r="1">
      <c r="A1" s="5" t="inlineStr">
        <is>
          <t>Verdeling over alle woningen</t>
        </is>
      </c>
    </row>
    <row r="2">
      <c r="A2" s="6" t="inlineStr">
        <is>
          <t>Doorbelastbaar bedrag per post x aandeel per woning, ook voor woningen van andere eigenaren. Rekent zelf; niets invullen.</t>
        </is>
      </c>
    </row>
    <row r="3" ht="34" customHeight="1">
      <c r="A3" s="11" t="inlineStr">
        <is>
          <t>Kostenpost</t>
        </is>
      </c>
      <c r="B3" s="11" t="inlineStr">
        <is>
          <t>Doorbelastbaar (€)</t>
        </is>
      </c>
      <c r="C3" s="11">
        <f>IF(Woningen!A10="","",Woningen!A10)</f>
        <v/>
      </c>
      <c r="D3" s="11">
        <f>IF(Woningen!A11="","",Woningen!A11)</f>
        <v/>
      </c>
      <c r="E3" s="11">
        <f>IF(Woningen!A12="","",Woningen!A12)</f>
        <v/>
      </c>
      <c r="F3" s="11">
        <f>IF(Woningen!A13="","",Woningen!A13)</f>
        <v/>
      </c>
      <c r="G3" s="11">
        <f>IF(Woningen!A14="","",Woningen!A14)</f>
        <v/>
      </c>
      <c r="H3" s="11">
        <f>IF(Woningen!A15="","",Woningen!A15)</f>
        <v/>
      </c>
      <c r="I3" s="11">
        <f>IF(Woningen!A16="","",Woningen!A16)</f>
        <v/>
      </c>
      <c r="J3" s="11">
        <f>IF(Woningen!A17="","",Woningen!A17)</f>
        <v/>
      </c>
      <c r="K3" s="11">
        <f>IF(Woningen!A18="","",Woningen!A18)</f>
        <v/>
      </c>
      <c r="L3" s="11">
        <f>IF(Woningen!A19="","",Woningen!A19)</f>
        <v/>
      </c>
      <c r="M3" s="11">
        <f>IF(Woningen!A20="","",Woningen!A20)</f>
        <v/>
      </c>
      <c r="N3" s="11">
        <f>IF(Woningen!A21="","",Woningen!A21)</f>
        <v/>
      </c>
      <c r="O3" s="11">
        <f>IF(Woningen!A22="","",Woningen!A22)</f>
        <v/>
      </c>
      <c r="P3" s="11">
        <f>IF(Woningen!A23="","",Woningen!A23)</f>
        <v/>
      </c>
      <c r="Q3" s="11">
        <f>IF(Woningen!A24="","",Woningen!A24)</f>
        <v/>
      </c>
      <c r="R3" s="11">
        <f>IF(Woningen!A25="","",Woningen!A25)</f>
        <v/>
      </c>
      <c r="S3" s="11">
        <f>IF(Woningen!A26="","",Woningen!A26)</f>
        <v/>
      </c>
      <c r="T3" s="11">
        <f>IF(Woningen!A27="","",Woningen!A27)</f>
        <v/>
      </c>
      <c r="U3" s="11">
        <f>IF(Woningen!A28="","",Woningen!A28)</f>
        <v/>
      </c>
      <c r="V3" s="11">
        <f>IF(Woningen!A29="","",Woningen!A29)</f>
        <v/>
      </c>
    </row>
    <row r="4">
      <c r="A4" s="27">
        <f>Kosten!A5</f>
        <v/>
      </c>
      <c r="B4" s="24">
        <f>Kosten!E5</f>
        <v/>
      </c>
      <c r="C4" s="22">
        <f>IF(Woningen!$A$10="","",$B4*Woningen!$F$10)</f>
        <v/>
      </c>
      <c r="D4" s="22">
        <f>IF(Woningen!$A$11="","",$B4*Woningen!$F$11)</f>
        <v/>
      </c>
      <c r="E4" s="22">
        <f>IF(Woningen!$A$12="","",$B4*Woningen!$F$12)</f>
        <v/>
      </c>
      <c r="F4" s="22">
        <f>IF(Woningen!$A$13="","",$B4*Woningen!$F$13)</f>
        <v/>
      </c>
      <c r="G4" s="22">
        <f>IF(Woningen!$A$14="","",$B4*Woningen!$F$14)</f>
        <v/>
      </c>
      <c r="H4" s="22">
        <f>IF(Woningen!$A$15="","",$B4*Woningen!$F$15)</f>
        <v/>
      </c>
      <c r="I4" s="22">
        <f>IF(Woningen!$A$16="","",$B4*Woningen!$F$16)</f>
        <v/>
      </c>
      <c r="J4" s="22">
        <f>IF(Woningen!$A$17="","",$B4*Woningen!$F$17)</f>
        <v/>
      </c>
      <c r="K4" s="22">
        <f>IF(Woningen!$A$18="","",$B4*Woningen!$F$18)</f>
        <v/>
      </c>
      <c r="L4" s="22">
        <f>IF(Woningen!$A$19="","",$B4*Woningen!$F$19)</f>
        <v/>
      </c>
      <c r="M4" s="22">
        <f>IF(Woningen!$A$20="","",$B4*Woningen!$F$20)</f>
        <v/>
      </c>
      <c r="N4" s="22">
        <f>IF(Woningen!$A$21="","",$B4*Woningen!$F$21)</f>
        <v/>
      </c>
      <c r="O4" s="22">
        <f>IF(Woningen!$A$22="","",$B4*Woningen!$F$22)</f>
        <v/>
      </c>
      <c r="P4" s="22">
        <f>IF(Woningen!$A$23="","",$B4*Woningen!$F$23)</f>
        <v/>
      </c>
      <c r="Q4" s="22">
        <f>IF(Woningen!$A$24="","",$B4*Woningen!$F$24)</f>
        <v/>
      </c>
      <c r="R4" s="22">
        <f>IF(Woningen!$A$25="","",$B4*Woningen!$F$25)</f>
        <v/>
      </c>
      <c r="S4" s="22">
        <f>IF(Woningen!$A$26="","",$B4*Woningen!$F$26)</f>
        <v/>
      </c>
      <c r="T4" s="22">
        <f>IF(Woningen!$A$27="","",$B4*Woningen!$F$27)</f>
        <v/>
      </c>
      <c r="U4" s="22">
        <f>IF(Woningen!$A$28="","",$B4*Woningen!$F$28)</f>
        <v/>
      </c>
      <c r="V4" s="22">
        <f>IF(Woningen!$A$29="","",$B4*Woningen!$F$29)</f>
        <v/>
      </c>
    </row>
    <row r="5">
      <c r="A5" s="27">
        <f>Kosten!A6</f>
        <v/>
      </c>
      <c r="B5" s="24">
        <f>Kosten!E6</f>
        <v/>
      </c>
      <c r="C5" s="22">
        <f>IF(Woningen!$A$10="","",$B5*Woningen!$F$10)</f>
        <v/>
      </c>
      <c r="D5" s="22">
        <f>IF(Woningen!$A$11="","",$B5*Woningen!$F$11)</f>
        <v/>
      </c>
      <c r="E5" s="22">
        <f>IF(Woningen!$A$12="","",$B5*Woningen!$F$12)</f>
        <v/>
      </c>
      <c r="F5" s="22">
        <f>IF(Woningen!$A$13="","",$B5*Woningen!$F$13)</f>
        <v/>
      </c>
      <c r="G5" s="22">
        <f>IF(Woningen!$A$14="","",$B5*Woningen!$F$14)</f>
        <v/>
      </c>
      <c r="H5" s="22">
        <f>IF(Woningen!$A$15="","",$B5*Woningen!$F$15)</f>
        <v/>
      </c>
      <c r="I5" s="22">
        <f>IF(Woningen!$A$16="","",$B5*Woningen!$F$16)</f>
        <v/>
      </c>
      <c r="J5" s="22">
        <f>IF(Woningen!$A$17="","",$B5*Woningen!$F$17)</f>
        <v/>
      </c>
      <c r="K5" s="22">
        <f>IF(Woningen!$A$18="","",$B5*Woningen!$F$18)</f>
        <v/>
      </c>
      <c r="L5" s="22">
        <f>IF(Woningen!$A$19="","",$B5*Woningen!$F$19)</f>
        <v/>
      </c>
      <c r="M5" s="22">
        <f>IF(Woningen!$A$20="","",$B5*Woningen!$F$20)</f>
        <v/>
      </c>
      <c r="N5" s="22">
        <f>IF(Woningen!$A$21="","",$B5*Woningen!$F$21)</f>
        <v/>
      </c>
      <c r="O5" s="22">
        <f>IF(Woningen!$A$22="","",$B5*Woningen!$F$22)</f>
        <v/>
      </c>
      <c r="P5" s="22">
        <f>IF(Woningen!$A$23="","",$B5*Woningen!$F$23)</f>
        <v/>
      </c>
      <c r="Q5" s="22">
        <f>IF(Woningen!$A$24="","",$B5*Woningen!$F$24)</f>
        <v/>
      </c>
      <c r="R5" s="22">
        <f>IF(Woningen!$A$25="","",$B5*Woningen!$F$25)</f>
        <v/>
      </c>
      <c r="S5" s="22">
        <f>IF(Woningen!$A$26="","",$B5*Woningen!$F$26)</f>
        <v/>
      </c>
      <c r="T5" s="22">
        <f>IF(Woningen!$A$27="","",$B5*Woningen!$F$27)</f>
        <v/>
      </c>
      <c r="U5" s="22">
        <f>IF(Woningen!$A$28="","",$B5*Woningen!$F$28)</f>
        <v/>
      </c>
      <c r="V5" s="22">
        <f>IF(Woningen!$A$29="","",$B5*Woningen!$F$29)</f>
        <v/>
      </c>
    </row>
    <row r="6">
      <c r="A6" s="27">
        <f>Kosten!A7</f>
        <v/>
      </c>
      <c r="B6" s="24">
        <f>Kosten!E7</f>
        <v/>
      </c>
      <c r="C6" s="22">
        <f>IF(Woningen!$A$10="","",$B6*Woningen!$F$10)</f>
        <v/>
      </c>
      <c r="D6" s="22">
        <f>IF(Woningen!$A$11="","",$B6*Woningen!$F$11)</f>
        <v/>
      </c>
      <c r="E6" s="22">
        <f>IF(Woningen!$A$12="","",$B6*Woningen!$F$12)</f>
        <v/>
      </c>
      <c r="F6" s="22">
        <f>IF(Woningen!$A$13="","",$B6*Woningen!$F$13)</f>
        <v/>
      </c>
      <c r="G6" s="22">
        <f>IF(Woningen!$A$14="","",$B6*Woningen!$F$14)</f>
        <v/>
      </c>
      <c r="H6" s="22">
        <f>IF(Woningen!$A$15="","",$B6*Woningen!$F$15)</f>
        <v/>
      </c>
      <c r="I6" s="22">
        <f>IF(Woningen!$A$16="","",$B6*Woningen!$F$16)</f>
        <v/>
      </c>
      <c r="J6" s="22">
        <f>IF(Woningen!$A$17="","",$B6*Woningen!$F$17)</f>
        <v/>
      </c>
      <c r="K6" s="22">
        <f>IF(Woningen!$A$18="","",$B6*Woningen!$F$18)</f>
        <v/>
      </c>
      <c r="L6" s="22">
        <f>IF(Woningen!$A$19="","",$B6*Woningen!$F$19)</f>
        <v/>
      </c>
      <c r="M6" s="22">
        <f>IF(Woningen!$A$20="","",$B6*Woningen!$F$20)</f>
        <v/>
      </c>
      <c r="N6" s="22">
        <f>IF(Woningen!$A$21="","",$B6*Woningen!$F$21)</f>
        <v/>
      </c>
      <c r="O6" s="22">
        <f>IF(Woningen!$A$22="","",$B6*Woningen!$F$22)</f>
        <v/>
      </c>
      <c r="P6" s="22">
        <f>IF(Woningen!$A$23="","",$B6*Woningen!$F$23)</f>
        <v/>
      </c>
      <c r="Q6" s="22">
        <f>IF(Woningen!$A$24="","",$B6*Woningen!$F$24)</f>
        <v/>
      </c>
      <c r="R6" s="22">
        <f>IF(Woningen!$A$25="","",$B6*Woningen!$F$25)</f>
        <v/>
      </c>
      <c r="S6" s="22">
        <f>IF(Woningen!$A$26="","",$B6*Woningen!$F$26)</f>
        <v/>
      </c>
      <c r="T6" s="22">
        <f>IF(Woningen!$A$27="","",$B6*Woningen!$F$27)</f>
        <v/>
      </c>
      <c r="U6" s="22">
        <f>IF(Woningen!$A$28="","",$B6*Woningen!$F$28)</f>
        <v/>
      </c>
      <c r="V6" s="22">
        <f>IF(Woningen!$A$29="","",$B6*Woningen!$F$29)</f>
        <v/>
      </c>
    </row>
    <row r="7">
      <c r="A7" s="27">
        <f>Kosten!A8</f>
        <v/>
      </c>
      <c r="B7" s="24">
        <f>Kosten!E8</f>
        <v/>
      </c>
      <c r="C7" s="22">
        <f>IF(Woningen!$A$10="","",$B7*Woningen!$F$10)</f>
        <v/>
      </c>
      <c r="D7" s="22">
        <f>IF(Woningen!$A$11="","",$B7*Woningen!$F$11)</f>
        <v/>
      </c>
      <c r="E7" s="22">
        <f>IF(Woningen!$A$12="","",$B7*Woningen!$F$12)</f>
        <v/>
      </c>
      <c r="F7" s="22">
        <f>IF(Woningen!$A$13="","",$B7*Woningen!$F$13)</f>
        <v/>
      </c>
      <c r="G7" s="22">
        <f>IF(Woningen!$A$14="","",$B7*Woningen!$F$14)</f>
        <v/>
      </c>
      <c r="H7" s="22">
        <f>IF(Woningen!$A$15="","",$B7*Woningen!$F$15)</f>
        <v/>
      </c>
      <c r="I7" s="22">
        <f>IF(Woningen!$A$16="","",$B7*Woningen!$F$16)</f>
        <v/>
      </c>
      <c r="J7" s="22">
        <f>IF(Woningen!$A$17="","",$B7*Woningen!$F$17)</f>
        <v/>
      </c>
      <c r="K7" s="22">
        <f>IF(Woningen!$A$18="","",$B7*Woningen!$F$18)</f>
        <v/>
      </c>
      <c r="L7" s="22">
        <f>IF(Woningen!$A$19="","",$B7*Woningen!$F$19)</f>
        <v/>
      </c>
      <c r="M7" s="22">
        <f>IF(Woningen!$A$20="","",$B7*Woningen!$F$20)</f>
        <v/>
      </c>
      <c r="N7" s="22">
        <f>IF(Woningen!$A$21="","",$B7*Woningen!$F$21)</f>
        <v/>
      </c>
      <c r="O7" s="22">
        <f>IF(Woningen!$A$22="","",$B7*Woningen!$F$22)</f>
        <v/>
      </c>
      <c r="P7" s="22">
        <f>IF(Woningen!$A$23="","",$B7*Woningen!$F$23)</f>
        <v/>
      </c>
      <c r="Q7" s="22">
        <f>IF(Woningen!$A$24="","",$B7*Woningen!$F$24)</f>
        <v/>
      </c>
      <c r="R7" s="22">
        <f>IF(Woningen!$A$25="","",$B7*Woningen!$F$25)</f>
        <v/>
      </c>
      <c r="S7" s="22">
        <f>IF(Woningen!$A$26="","",$B7*Woningen!$F$26)</f>
        <v/>
      </c>
      <c r="T7" s="22">
        <f>IF(Woningen!$A$27="","",$B7*Woningen!$F$27)</f>
        <v/>
      </c>
      <c r="U7" s="22">
        <f>IF(Woningen!$A$28="","",$B7*Woningen!$F$28)</f>
        <v/>
      </c>
      <c r="V7" s="22">
        <f>IF(Woningen!$A$29="","",$B7*Woningen!$F$29)</f>
        <v/>
      </c>
    </row>
    <row r="8">
      <c r="A8" s="27">
        <f>Kosten!A9</f>
        <v/>
      </c>
      <c r="B8" s="24">
        <f>Kosten!E9</f>
        <v/>
      </c>
      <c r="C8" s="22">
        <f>IF(Woningen!$A$10="","",$B8*Woningen!$F$10)</f>
        <v/>
      </c>
      <c r="D8" s="22">
        <f>IF(Woningen!$A$11="","",$B8*Woningen!$F$11)</f>
        <v/>
      </c>
      <c r="E8" s="22">
        <f>IF(Woningen!$A$12="","",$B8*Woningen!$F$12)</f>
        <v/>
      </c>
      <c r="F8" s="22">
        <f>IF(Woningen!$A$13="","",$B8*Woningen!$F$13)</f>
        <v/>
      </c>
      <c r="G8" s="22">
        <f>IF(Woningen!$A$14="","",$B8*Woningen!$F$14)</f>
        <v/>
      </c>
      <c r="H8" s="22">
        <f>IF(Woningen!$A$15="","",$B8*Woningen!$F$15)</f>
        <v/>
      </c>
      <c r="I8" s="22">
        <f>IF(Woningen!$A$16="","",$B8*Woningen!$F$16)</f>
        <v/>
      </c>
      <c r="J8" s="22">
        <f>IF(Woningen!$A$17="","",$B8*Woningen!$F$17)</f>
        <v/>
      </c>
      <c r="K8" s="22">
        <f>IF(Woningen!$A$18="","",$B8*Woningen!$F$18)</f>
        <v/>
      </c>
      <c r="L8" s="22">
        <f>IF(Woningen!$A$19="","",$B8*Woningen!$F$19)</f>
        <v/>
      </c>
      <c r="M8" s="22">
        <f>IF(Woningen!$A$20="","",$B8*Woningen!$F$20)</f>
        <v/>
      </c>
      <c r="N8" s="22">
        <f>IF(Woningen!$A$21="","",$B8*Woningen!$F$21)</f>
        <v/>
      </c>
      <c r="O8" s="22">
        <f>IF(Woningen!$A$22="","",$B8*Woningen!$F$22)</f>
        <v/>
      </c>
      <c r="P8" s="22">
        <f>IF(Woningen!$A$23="","",$B8*Woningen!$F$23)</f>
        <v/>
      </c>
      <c r="Q8" s="22">
        <f>IF(Woningen!$A$24="","",$B8*Woningen!$F$24)</f>
        <v/>
      </c>
      <c r="R8" s="22">
        <f>IF(Woningen!$A$25="","",$B8*Woningen!$F$25)</f>
        <v/>
      </c>
      <c r="S8" s="22">
        <f>IF(Woningen!$A$26="","",$B8*Woningen!$F$26)</f>
        <v/>
      </c>
      <c r="T8" s="22">
        <f>IF(Woningen!$A$27="","",$B8*Woningen!$F$27)</f>
        <v/>
      </c>
      <c r="U8" s="22">
        <f>IF(Woningen!$A$28="","",$B8*Woningen!$F$28)</f>
        <v/>
      </c>
      <c r="V8" s="22">
        <f>IF(Woningen!$A$29="","",$B8*Woningen!$F$29)</f>
        <v/>
      </c>
    </row>
    <row r="9">
      <c r="A9" s="27">
        <f>Kosten!A10</f>
        <v/>
      </c>
      <c r="B9" s="24">
        <f>Kosten!E10</f>
        <v/>
      </c>
      <c r="C9" s="22">
        <f>IF(Woningen!$A$10="","",$B9*Woningen!$F$10)</f>
        <v/>
      </c>
      <c r="D9" s="22">
        <f>IF(Woningen!$A$11="","",$B9*Woningen!$F$11)</f>
        <v/>
      </c>
      <c r="E9" s="22">
        <f>IF(Woningen!$A$12="","",$B9*Woningen!$F$12)</f>
        <v/>
      </c>
      <c r="F9" s="22">
        <f>IF(Woningen!$A$13="","",$B9*Woningen!$F$13)</f>
        <v/>
      </c>
      <c r="G9" s="22">
        <f>IF(Woningen!$A$14="","",$B9*Woningen!$F$14)</f>
        <v/>
      </c>
      <c r="H9" s="22">
        <f>IF(Woningen!$A$15="","",$B9*Woningen!$F$15)</f>
        <v/>
      </c>
      <c r="I9" s="22">
        <f>IF(Woningen!$A$16="","",$B9*Woningen!$F$16)</f>
        <v/>
      </c>
      <c r="J9" s="22">
        <f>IF(Woningen!$A$17="","",$B9*Woningen!$F$17)</f>
        <v/>
      </c>
      <c r="K9" s="22">
        <f>IF(Woningen!$A$18="","",$B9*Woningen!$F$18)</f>
        <v/>
      </c>
      <c r="L9" s="22">
        <f>IF(Woningen!$A$19="","",$B9*Woningen!$F$19)</f>
        <v/>
      </c>
      <c r="M9" s="22">
        <f>IF(Woningen!$A$20="","",$B9*Woningen!$F$20)</f>
        <v/>
      </c>
      <c r="N9" s="22">
        <f>IF(Woningen!$A$21="","",$B9*Woningen!$F$21)</f>
        <v/>
      </c>
      <c r="O9" s="22">
        <f>IF(Woningen!$A$22="","",$B9*Woningen!$F$22)</f>
        <v/>
      </c>
      <c r="P9" s="22">
        <f>IF(Woningen!$A$23="","",$B9*Woningen!$F$23)</f>
        <v/>
      </c>
      <c r="Q9" s="22">
        <f>IF(Woningen!$A$24="","",$B9*Woningen!$F$24)</f>
        <v/>
      </c>
      <c r="R9" s="22">
        <f>IF(Woningen!$A$25="","",$B9*Woningen!$F$25)</f>
        <v/>
      </c>
      <c r="S9" s="22">
        <f>IF(Woningen!$A$26="","",$B9*Woningen!$F$26)</f>
        <v/>
      </c>
      <c r="T9" s="22">
        <f>IF(Woningen!$A$27="","",$B9*Woningen!$F$27)</f>
        <v/>
      </c>
      <c r="U9" s="22">
        <f>IF(Woningen!$A$28="","",$B9*Woningen!$F$28)</f>
        <v/>
      </c>
      <c r="V9" s="22">
        <f>IF(Woningen!$A$29="","",$B9*Woningen!$F$29)</f>
        <v/>
      </c>
    </row>
    <row r="10">
      <c r="A10" s="27">
        <f>Kosten!A11</f>
        <v/>
      </c>
      <c r="B10" s="24">
        <f>Kosten!E11</f>
        <v/>
      </c>
      <c r="C10" s="22">
        <f>IF(Woningen!$A$10="","",$B10*Woningen!$F$10)</f>
        <v/>
      </c>
      <c r="D10" s="22">
        <f>IF(Woningen!$A$11="","",$B10*Woningen!$F$11)</f>
        <v/>
      </c>
      <c r="E10" s="22">
        <f>IF(Woningen!$A$12="","",$B10*Woningen!$F$12)</f>
        <v/>
      </c>
      <c r="F10" s="22">
        <f>IF(Woningen!$A$13="","",$B10*Woningen!$F$13)</f>
        <v/>
      </c>
      <c r="G10" s="22">
        <f>IF(Woningen!$A$14="","",$B10*Woningen!$F$14)</f>
        <v/>
      </c>
      <c r="H10" s="22">
        <f>IF(Woningen!$A$15="","",$B10*Woningen!$F$15)</f>
        <v/>
      </c>
      <c r="I10" s="22">
        <f>IF(Woningen!$A$16="","",$B10*Woningen!$F$16)</f>
        <v/>
      </c>
      <c r="J10" s="22">
        <f>IF(Woningen!$A$17="","",$B10*Woningen!$F$17)</f>
        <v/>
      </c>
      <c r="K10" s="22">
        <f>IF(Woningen!$A$18="","",$B10*Woningen!$F$18)</f>
        <v/>
      </c>
      <c r="L10" s="22">
        <f>IF(Woningen!$A$19="","",$B10*Woningen!$F$19)</f>
        <v/>
      </c>
      <c r="M10" s="22">
        <f>IF(Woningen!$A$20="","",$B10*Woningen!$F$20)</f>
        <v/>
      </c>
      <c r="N10" s="22">
        <f>IF(Woningen!$A$21="","",$B10*Woningen!$F$21)</f>
        <v/>
      </c>
      <c r="O10" s="22">
        <f>IF(Woningen!$A$22="","",$B10*Woningen!$F$22)</f>
        <v/>
      </c>
      <c r="P10" s="22">
        <f>IF(Woningen!$A$23="","",$B10*Woningen!$F$23)</f>
        <v/>
      </c>
      <c r="Q10" s="22">
        <f>IF(Woningen!$A$24="","",$B10*Woningen!$F$24)</f>
        <v/>
      </c>
      <c r="R10" s="22">
        <f>IF(Woningen!$A$25="","",$B10*Woningen!$F$25)</f>
        <v/>
      </c>
      <c r="S10" s="22">
        <f>IF(Woningen!$A$26="","",$B10*Woningen!$F$26)</f>
        <v/>
      </c>
      <c r="T10" s="22">
        <f>IF(Woningen!$A$27="","",$B10*Woningen!$F$27)</f>
        <v/>
      </c>
      <c r="U10" s="22">
        <f>IF(Woningen!$A$28="","",$B10*Woningen!$F$28)</f>
        <v/>
      </c>
      <c r="V10" s="22">
        <f>IF(Woningen!$A$29="","",$B10*Woningen!$F$29)</f>
        <v/>
      </c>
    </row>
    <row r="11">
      <c r="A11" s="27">
        <f>Kosten!A12</f>
        <v/>
      </c>
      <c r="B11" s="24">
        <f>Kosten!E12</f>
        <v/>
      </c>
      <c r="C11" s="22">
        <f>IF(Woningen!$A$10="","",$B11*Woningen!$F$10)</f>
        <v/>
      </c>
      <c r="D11" s="22">
        <f>IF(Woningen!$A$11="","",$B11*Woningen!$F$11)</f>
        <v/>
      </c>
      <c r="E11" s="22">
        <f>IF(Woningen!$A$12="","",$B11*Woningen!$F$12)</f>
        <v/>
      </c>
      <c r="F11" s="22">
        <f>IF(Woningen!$A$13="","",$B11*Woningen!$F$13)</f>
        <v/>
      </c>
      <c r="G11" s="22">
        <f>IF(Woningen!$A$14="","",$B11*Woningen!$F$14)</f>
        <v/>
      </c>
      <c r="H11" s="22">
        <f>IF(Woningen!$A$15="","",$B11*Woningen!$F$15)</f>
        <v/>
      </c>
      <c r="I11" s="22">
        <f>IF(Woningen!$A$16="","",$B11*Woningen!$F$16)</f>
        <v/>
      </c>
      <c r="J11" s="22">
        <f>IF(Woningen!$A$17="","",$B11*Woningen!$F$17)</f>
        <v/>
      </c>
      <c r="K11" s="22">
        <f>IF(Woningen!$A$18="","",$B11*Woningen!$F$18)</f>
        <v/>
      </c>
      <c r="L11" s="22">
        <f>IF(Woningen!$A$19="","",$B11*Woningen!$F$19)</f>
        <v/>
      </c>
      <c r="M11" s="22">
        <f>IF(Woningen!$A$20="","",$B11*Woningen!$F$20)</f>
        <v/>
      </c>
      <c r="N11" s="22">
        <f>IF(Woningen!$A$21="","",$B11*Woningen!$F$21)</f>
        <v/>
      </c>
      <c r="O11" s="22">
        <f>IF(Woningen!$A$22="","",$B11*Woningen!$F$22)</f>
        <v/>
      </c>
      <c r="P11" s="22">
        <f>IF(Woningen!$A$23="","",$B11*Woningen!$F$23)</f>
        <v/>
      </c>
      <c r="Q11" s="22">
        <f>IF(Woningen!$A$24="","",$B11*Woningen!$F$24)</f>
        <v/>
      </c>
      <c r="R11" s="22">
        <f>IF(Woningen!$A$25="","",$B11*Woningen!$F$25)</f>
        <v/>
      </c>
      <c r="S11" s="22">
        <f>IF(Woningen!$A$26="","",$B11*Woningen!$F$26)</f>
        <v/>
      </c>
      <c r="T11" s="22">
        <f>IF(Woningen!$A$27="","",$B11*Woningen!$F$27)</f>
        <v/>
      </c>
      <c r="U11" s="22">
        <f>IF(Woningen!$A$28="","",$B11*Woningen!$F$28)</f>
        <v/>
      </c>
      <c r="V11" s="22">
        <f>IF(Woningen!$A$29="","",$B11*Woningen!$F$29)</f>
        <v/>
      </c>
    </row>
    <row r="12">
      <c r="A12" s="27">
        <f>Kosten!A13</f>
        <v/>
      </c>
      <c r="B12" s="24">
        <f>Kosten!E13</f>
        <v/>
      </c>
      <c r="C12" s="22">
        <f>IF(Woningen!$A$10="","",$B12*Woningen!$F$10)</f>
        <v/>
      </c>
      <c r="D12" s="22">
        <f>IF(Woningen!$A$11="","",$B12*Woningen!$F$11)</f>
        <v/>
      </c>
      <c r="E12" s="22">
        <f>IF(Woningen!$A$12="","",$B12*Woningen!$F$12)</f>
        <v/>
      </c>
      <c r="F12" s="22">
        <f>IF(Woningen!$A$13="","",$B12*Woningen!$F$13)</f>
        <v/>
      </c>
      <c r="G12" s="22">
        <f>IF(Woningen!$A$14="","",$B12*Woningen!$F$14)</f>
        <v/>
      </c>
      <c r="H12" s="22">
        <f>IF(Woningen!$A$15="","",$B12*Woningen!$F$15)</f>
        <v/>
      </c>
      <c r="I12" s="22">
        <f>IF(Woningen!$A$16="","",$B12*Woningen!$F$16)</f>
        <v/>
      </c>
      <c r="J12" s="22">
        <f>IF(Woningen!$A$17="","",$B12*Woningen!$F$17)</f>
        <v/>
      </c>
      <c r="K12" s="22">
        <f>IF(Woningen!$A$18="","",$B12*Woningen!$F$18)</f>
        <v/>
      </c>
      <c r="L12" s="22">
        <f>IF(Woningen!$A$19="","",$B12*Woningen!$F$19)</f>
        <v/>
      </c>
      <c r="M12" s="22">
        <f>IF(Woningen!$A$20="","",$B12*Woningen!$F$20)</f>
        <v/>
      </c>
      <c r="N12" s="22">
        <f>IF(Woningen!$A$21="","",$B12*Woningen!$F$21)</f>
        <v/>
      </c>
      <c r="O12" s="22">
        <f>IF(Woningen!$A$22="","",$B12*Woningen!$F$22)</f>
        <v/>
      </c>
      <c r="P12" s="22">
        <f>IF(Woningen!$A$23="","",$B12*Woningen!$F$23)</f>
        <v/>
      </c>
      <c r="Q12" s="22">
        <f>IF(Woningen!$A$24="","",$B12*Woningen!$F$24)</f>
        <v/>
      </c>
      <c r="R12" s="22">
        <f>IF(Woningen!$A$25="","",$B12*Woningen!$F$25)</f>
        <v/>
      </c>
      <c r="S12" s="22">
        <f>IF(Woningen!$A$26="","",$B12*Woningen!$F$26)</f>
        <v/>
      </c>
      <c r="T12" s="22">
        <f>IF(Woningen!$A$27="","",$B12*Woningen!$F$27)</f>
        <v/>
      </c>
      <c r="U12" s="22">
        <f>IF(Woningen!$A$28="","",$B12*Woningen!$F$28)</f>
        <v/>
      </c>
      <c r="V12" s="22">
        <f>IF(Woningen!$A$29="","",$B12*Woningen!$F$29)</f>
        <v/>
      </c>
    </row>
    <row r="13">
      <c r="A13" s="27">
        <f>Kosten!A14</f>
        <v/>
      </c>
      <c r="B13" s="24">
        <f>Kosten!E14</f>
        <v/>
      </c>
      <c r="C13" s="22">
        <f>IF(Woningen!$A$10="","",$B13*Woningen!$F$10)</f>
        <v/>
      </c>
      <c r="D13" s="22">
        <f>IF(Woningen!$A$11="","",$B13*Woningen!$F$11)</f>
        <v/>
      </c>
      <c r="E13" s="22">
        <f>IF(Woningen!$A$12="","",$B13*Woningen!$F$12)</f>
        <v/>
      </c>
      <c r="F13" s="22">
        <f>IF(Woningen!$A$13="","",$B13*Woningen!$F$13)</f>
        <v/>
      </c>
      <c r="G13" s="22">
        <f>IF(Woningen!$A$14="","",$B13*Woningen!$F$14)</f>
        <v/>
      </c>
      <c r="H13" s="22">
        <f>IF(Woningen!$A$15="","",$B13*Woningen!$F$15)</f>
        <v/>
      </c>
      <c r="I13" s="22">
        <f>IF(Woningen!$A$16="","",$B13*Woningen!$F$16)</f>
        <v/>
      </c>
      <c r="J13" s="22">
        <f>IF(Woningen!$A$17="","",$B13*Woningen!$F$17)</f>
        <v/>
      </c>
      <c r="K13" s="22">
        <f>IF(Woningen!$A$18="","",$B13*Woningen!$F$18)</f>
        <v/>
      </c>
      <c r="L13" s="22">
        <f>IF(Woningen!$A$19="","",$B13*Woningen!$F$19)</f>
        <v/>
      </c>
      <c r="M13" s="22">
        <f>IF(Woningen!$A$20="","",$B13*Woningen!$F$20)</f>
        <v/>
      </c>
      <c r="N13" s="22">
        <f>IF(Woningen!$A$21="","",$B13*Woningen!$F$21)</f>
        <v/>
      </c>
      <c r="O13" s="22">
        <f>IF(Woningen!$A$22="","",$B13*Woningen!$F$22)</f>
        <v/>
      </c>
      <c r="P13" s="22">
        <f>IF(Woningen!$A$23="","",$B13*Woningen!$F$23)</f>
        <v/>
      </c>
      <c r="Q13" s="22">
        <f>IF(Woningen!$A$24="","",$B13*Woningen!$F$24)</f>
        <v/>
      </c>
      <c r="R13" s="22">
        <f>IF(Woningen!$A$25="","",$B13*Woningen!$F$25)</f>
        <v/>
      </c>
      <c r="S13" s="22">
        <f>IF(Woningen!$A$26="","",$B13*Woningen!$F$26)</f>
        <v/>
      </c>
      <c r="T13" s="22">
        <f>IF(Woningen!$A$27="","",$B13*Woningen!$F$27)</f>
        <v/>
      </c>
      <c r="U13" s="22">
        <f>IF(Woningen!$A$28="","",$B13*Woningen!$F$28)</f>
        <v/>
      </c>
      <c r="V13" s="22">
        <f>IF(Woningen!$A$29="","",$B13*Woningen!$F$29)</f>
        <v/>
      </c>
    </row>
    <row r="14">
      <c r="A14" s="27">
        <f>Kosten!A15</f>
        <v/>
      </c>
      <c r="B14" s="24">
        <f>Kosten!E15</f>
        <v/>
      </c>
      <c r="C14" s="22">
        <f>IF(Woningen!$A$10="","",$B14*Woningen!$F$10)</f>
        <v/>
      </c>
      <c r="D14" s="22">
        <f>IF(Woningen!$A$11="","",$B14*Woningen!$F$11)</f>
        <v/>
      </c>
      <c r="E14" s="22">
        <f>IF(Woningen!$A$12="","",$B14*Woningen!$F$12)</f>
        <v/>
      </c>
      <c r="F14" s="22">
        <f>IF(Woningen!$A$13="","",$B14*Woningen!$F$13)</f>
        <v/>
      </c>
      <c r="G14" s="22">
        <f>IF(Woningen!$A$14="","",$B14*Woningen!$F$14)</f>
        <v/>
      </c>
      <c r="H14" s="22">
        <f>IF(Woningen!$A$15="","",$B14*Woningen!$F$15)</f>
        <v/>
      </c>
      <c r="I14" s="22">
        <f>IF(Woningen!$A$16="","",$B14*Woningen!$F$16)</f>
        <v/>
      </c>
      <c r="J14" s="22">
        <f>IF(Woningen!$A$17="","",$B14*Woningen!$F$17)</f>
        <v/>
      </c>
      <c r="K14" s="22">
        <f>IF(Woningen!$A$18="","",$B14*Woningen!$F$18)</f>
        <v/>
      </c>
      <c r="L14" s="22">
        <f>IF(Woningen!$A$19="","",$B14*Woningen!$F$19)</f>
        <v/>
      </c>
      <c r="M14" s="22">
        <f>IF(Woningen!$A$20="","",$B14*Woningen!$F$20)</f>
        <v/>
      </c>
      <c r="N14" s="22">
        <f>IF(Woningen!$A$21="","",$B14*Woningen!$F$21)</f>
        <v/>
      </c>
      <c r="O14" s="22">
        <f>IF(Woningen!$A$22="","",$B14*Woningen!$F$22)</f>
        <v/>
      </c>
      <c r="P14" s="22">
        <f>IF(Woningen!$A$23="","",$B14*Woningen!$F$23)</f>
        <v/>
      </c>
      <c r="Q14" s="22">
        <f>IF(Woningen!$A$24="","",$B14*Woningen!$F$24)</f>
        <v/>
      </c>
      <c r="R14" s="22">
        <f>IF(Woningen!$A$25="","",$B14*Woningen!$F$25)</f>
        <v/>
      </c>
      <c r="S14" s="22">
        <f>IF(Woningen!$A$26="","",$B14*Woningen!$F$26)</f>
        <v/>
      </c>
      <c r="T14" s="22">
        <f>IF(Woningen!$A$27="","",$B14*Woningen!$F$27)</f>
        <v/>
      </c>
      <c r="U14" s="22">
        <f>IF(Woningen!$A$28="","",$B14*Woningen!$F$28)</f>
        <v/>
      </c>
      <c r="V14" s="22">
        <f>IF(Woningen!$A$29="","",$B14*Woningen!$F$29)</f>
        <v/>
      </c>
    </row>
    <row r="15">
      <c r="A15" s="27">
        <f>Kosten!A16</f>
        <v/>
      </c>
      <c r="B15" s="24">
        <f>Kosten!E16</f>
        <v/>
      </c>
      <c r="C15" s="22">
        <f>IF(Woningen!$A$10="","",$B15*Woningen!$F$10)</f>
        <v/>
      </c>
      <c r="D15" s="22">
        <f>IF(Woningen!$A$11="","",$B15*Woningen!$F$11)</f>
        <v/>
      </c>
      <c r="E15" s="22">
        <f>IF(Woningen!$A$12="","",$B15*Woningen!$F$12)</f>
        <v/>
      </c>
      <c r="F15" s="22">
        <f>IF(Woningen!$A$13="","",$B15*Woningen!$F$13)</f>
        <v/>
      </c>
      <c r="G15" s="22">
        <f>IF(Woningen!$A$14="","",$B15*Woningen!$F$14)</f>
        <v/>
      </c>
      <c r="H15" s="22">
        <f>IF(Woningen!$A$15="","",$B15*Woningen!$F$15)</f>
        <v/>
      </c>
      <c r="I15" s="22">
        <f>IF(Woningen!$A$16="","",$B15*Woningen!$F$16)</f>
        <v/>
      </c>
      <c r="J15" s="22">
        <f>IF(Woningen!$A$17="","",$B15*Woningen!$F$17)</f>
        <v/>
      </c>
      <c r="K15" s="22">
        <f>IF(Woningen!$A$18="","",$B15*Woningen!$F$18)</f>
        <v/>
      </c>
      <c r="L15" s="22">
        <f>IF(Woningen!$A$19="","",$B15*Woningen!$F$19)</f>
        <v/>
      </c>
      <c r="M15" s="22">
        <f>IF(Woningen!$A$20="","",$B15*Woningen!$F$20)</f>
        <v/>
      </c>
      <c r="N15" s="22">
        <f>IF(Woningen!$A$21="","",$B15*Woningen!$F$21)</f>
        <v/>
      </c>
      <c r="O15" s="22">
        <f>IF(Woningen!$A$22="","",$B15*Woningen!$F$22)</f>
        <v/>
      </c>
      <c r="P15" s="22">
        <f>IF(Woningen!$A$23="","",$B15*Woningen!$F$23)</f>
        <v/>
      </c>
      <c r="Q15" s="22">
        <f>IF(Woningen!$A$24="","",$B15*Woningen!$F$24)</f>
        <v/>
      </c>
      <c r="R15" s="22">
        <f>IF(Woningen!$A$25="","",$B15*Woningen!$F$25)</f>
        <v/>
      </c>
      <c r="S15" s="22">
        <f>IF(Woningen!$A$26="","",$B15*Woningen!$F$26)</f>
        <v/>
      </c>
      <c r="T15" s="22">
        <f>IF(Woningen!$A$27="","",$B15*Woningen!$F$27)</f>
        <v/>
      </c>
      <c r="U15" s="22">
        <f>IF(Woningen!$A$28="","",$B15*Woningen!$F$28)</f>
        <v/>
      </c>
      <c r="V15" s="22">
        <f>IF(Woningen!$A$29="","",$B15*Woningen!$F$29)</f>
        <v/>
      </c>
    </row>
    <row r="17">
      <c r="A17" s="28" t="inlineStr">
        <is>
          <t>Totaal per woning (excl. administratiekosten)</t>
        </is>
      </c>
      <c r="B17" s="18">
        <f>SUM(B4:B15)</f>
        <v/>
      </c>
      <c r="C17" s="18">
        <f>IF(C$3="","",SUM(C4:C15))</f>
        <v/>
      </c>
      <c r="D17" s="18">
        <f>IF(D$3="","",SUM(D4:D15))</f>
        <v/>
      </c>
      <c r="E17" s="18">
        <f>IF(E$3="","",SUM(E4:E15))</f>
        <v/>
      </c>
      <c r="F17" s="18">
        <f>IF(F$3="","",SUM(F4:F15))</f>
        <v/>
      </c>
      <c r="G17" s="18">
        <f>IF(G$3="","",SUM(G4:G15))</f>
        <v/>
      </c>
      <c r="H17" s="18">
        <f>IF(H$3="","",SUM(H4:H15))</f>
        <v/>
      </c>
      <c r="I17" s="18">
        <f>IF(I$3="","",SUM(I4:I15))</f>
        <v/>
      </c>
      <c r="J17" s="18">
        <f>IF(J$3="","",SUM(J4:J15))</f>
        <v/>
      </c>
      <c r="K17" s="18">
        <f>IF(K$3="","",SUM(K4:K15))</f>
        <v/>
      </c>
      <c r="L17" s="18">
        <f>IF(L$3="","",SUM(L4:L15))</f>
        <v/>
      </c>
      <c r="M17" s="18">
        <f>IF(M$3="","",SUM(M4:M15))</f>
        <v/>
      </c>
      <c r="N17" s="18">
        <f>IF(N$3="","",SUM(N4:N15))</f>
        <v/>
      </c>
      <c r="O17" s="18">
        <f>IF(O$3="","",SUM(O4:O15))</f>
        <v/>
      </c>
      <c r="P17" s="18">
        <f>IF(P$3="","",SUM(P4:P15))</f>
        <v/>
      </c>
      <c r="Q17" s="18">
        <f>IF(Q$3="","",SUM(Q4:Q15))</f>
        <v/>
      </c>
      <c r="R17" s="18">
        <f>IF(R$3="","",SUM(R4:R15))</f>
        <v/>
      </c>
      <c r="S17" s="18">
        <f>IF(S$3="","",SUM(S4:S15))</f>
        <v/>
      </c>
      <c r="T17" s="18">
        <f>IF(T$3="","",SUM(T4:T15))</f>
        <v/>
      </c>
      <c r="U17" s="18">
        <f>IF(U$3="","",SUM(U4:U15))</f>
        <v/>
      </c>
      <c r="V17" s="18">
        <f>IF(V$3="","",SUM(V4:V15))</f>
        <v/>
      </c>
    </row>
    <row r="18">
      <c r="A18" s="20" t="inlineStr">
        <is>
          <t>waarvan warmte</t>
        </is>
      </c>
      <c r="C18" s="22">
        <f>IF(C$3="","",SUMIF(Kosten!$B$5:$B$16,"warmte",C4:C15))</f>
        <v/>
      </c>
      <c r="D18" s="22">
        <f>IF(D$3="","",SUMIF(Kosten!$B$5:$B$16,"warmte",D4:D15))</f>
        <v/>
      </c>
      <c r="E18" s="22">
        <f>IF(E$3="","",SUMIF(Kosten!$B$5:$B$16,"warmte",E4:E15))</f>
        <v/>
      </c>
      <c r="F18" s="22">
        <f>IF(F$3="","",SUMIF(Kosten!$B$5:$B$16,"warmte",F4:F15))</f>
        <v/>
      </c>
      <c r="G18" s="22">
        <f>IF(G$3="","",SUMIF(Kosten!$B$5:$B$16,"warmte",G4:G15))</f>
        <v/>
      </c>
      <c r="H18" s="22">
        <f>IF(H$3="","",SUMIF(Kosten!$B$5:$B$16,"warmte",H4:H15))</f>
        <v/>
      </c>
      <c r="I18" s="22">
        <f>IF(I$3="","",SUMIF(Kosten!$B$5:$B$16,"warmte",I4:I15))</f>
        <v/>
      </c>
      <c r="J18" s="22">
        <f>IF(J$3="","",SUMIF(Kosten!$B$5:$B$16,"warmte",J4:J15))</f>
        <v/>
      </c>
      <c r="K18" s="22">
        <f>IF(K$3="","",SUMIF(Kosten!$B$5:$B$16,"warmte",K4:K15))</f>
        <v/>
      </c>
      <c r="L18" s="22">
        <f>IF(L$3="","",SUMIF(Kosten!$B$5:$B$16,"warmte",L4:L15))</f>
        <v/>
      </c>
      <c r="M18" s="22">
        <f>IF(M$3="","",SUMIF(Kosten!$B$5:$B$16,"warmte",M4:M15))</f>
        <v/>
      </c>
      <c r="N18" s="22">
        <f>IF(N$3="","",SUMIF(Kosten!$B$5:$B$16,"warmte",N4:N15))</f>
        <v/>
      </c>
      <c r="O18" s="22">
        <f>IF(O$3="","",SUMIF(Kosten!$B$5:$B$16,"warmte",O4:O15))</f>
        <v/>
      </c>
      <c r="P18" s="22">
        <f>IF(P$3="","",SUMIF(Kosten!$B$5:$B$16,"warmte",P4:P15))</f>
        <v/>
      </c>
      <c r="Q18" s="22">
        <f>IF(Q$3="","",SUMIF(Kosten!$B$5:$B$16,"warmte",Q4:Q15))</f>
        <v/>
      </c>
      <c r="R18" s="22">
        <f>IF(R$3="","",SUMIF(Kosten!$B$5:$B$16,"warmte",R4:R15))</f>
        <v/>
      </c>
      <c r="S18" s="22">
        <f>IF(S$3="","",SUMIF(Kosten!$B$5:$B$16,"warmte",S4:S15))</f>
        <v/>
      </c>
      <c r="T18" s="22">
        <f>IF(T$3="","",SUMIF(Kosten!$B$5:$B$16,"warmte",T4:T15))</f>
        <v/>
      </c>
      <c r="U18" s="22">
        <f>IF(U$3="","",SUMIF(Kosten!$B$5:$B$16,"warmte",U4:U15))</f>
        <v/>
      </c>
      <c r="V18" s="22">
        <f>IF(V$3="","",SUMIF(Kosten!$B$5:$B$16,"warmte",V4:V15))</f>
        <v/>
      </c>
    </row>
    <row r="19">
      <c r="A19" s="20" t="inlineStr">
        <is>
          <t>waarvan overig</t>
        </is>
      </c>
      <c r="C19" s="22">
        <f>IF(C$3="","",SUMIF(Kosten!$B$5:$B$16,"overig",C4:C15))</f>
        <v/>
      </c>
      <c r="D19" s="22">
        <f>IF(D$3="","",SUMIF(Kosten!$B$5:$B$16,"overig",D4:D15))</f>
        <v/>
      </c>
      <c r="E19" s="22">
        <f>IF(E$3="","",SUMIF(Kosten!$B$5:$B$16,"overig",E4:E15))</f>
        <v/>
      </c>
      <c r="F19" s="22">
        <f>IF(F$3="","",SUMIF(Kosten!$B$5:$B$16,"overig",F4:F15))</f>
        <v/>
      </c>
      <c r="G19" s="22">
        <f>IF(G$3="","",SUMIF(Kosten!$B$5:$B$16,"overig",G4:G15))</f>
        <v/>
      </c>
      <c r="H19" s="22">
        <f>IF(H$3="","",SUMIF(Kosten!$B$5:$B$16,"overig",H4:H15))</f>
        <v/>
      </c>
      <c r="I19" s="22">
        <f>IF(I$3="","",SUMIF(Kosten!$B$5:$B$16,"overig",I4:I15))</f>
        <v/>
      </c>
      <c r="J19" s="22">
        <f>IF(J$3="","",SUMIF(Kosten!$B$5:$B$16,"overig",J4:J15))</f>
        <v/>
      </c>
      <c r="K19" s="22">
        <f>IF(K$3="","",SUMIF(Kosten!$B$5:$B$16,"overig",K4:K15))</f>
        <v/>
      </c>
      <c r="L19" s="22">
        <f>IF(L$3="","",SUMIF(Kosten!$B$5:$B$16,"overig",L4:L15))</f>
        <v/>
      </c>
      <c r="M19" s="22">
        <f>IF(M$3="","",SUMIF(Kosten!$B$5:$B$16,"overig",M4:M15))</f>
        <v/>
      </c>
      <c r="N19" s="22">
        <f>IF(N$3="","",SUMIF(Kosten!$B$5:$B$16,"overig",N4:N15))</f>
        <v/>
      </c>
      <c r="O19" s="22">
        <f>IF(O$3="","",SUMIF(Kosten!$B$5:$B$16,"overig",O4:O15))</f>
        <v/>
      </c>
      <c r="P19" s="22">
        <f>IF(P$3="","",SUMIF(Kosten!$B$5:$B$16,"overig",P4:P15))</f>
        <v/>
      </c>
      <c r="Q19" s="22">
        <f>IF(Q$3="","",SUMIF(Kosten!$B$5:$B$16,"overig",Q4:Q15))</f>
        <v/>
      </c>
      <c r="R19" s="22">
        <f>IF(R$3="","",SUMIF(Kosten!$B$5:$B$16,"overig",R4:R15))</f>
        <v/>
      </c>
      <c r="S19" s="22">
        <f>IF(S$3="","",SUMIF(Kosten!$B$5:$B$16,"overig",S4:S15))</f>
        <v/>
      </c>
      <c r="T19" s="22">
        <f>IF(T$3="","",SUMIF(Kosten!$B$5:$B$16,"overig",T4:T15))</f>
        <v/>
      </c>
      <c r="U19" s="22">
        <f>IF(U$3="","",SUMIF(Kosten!$B$5:$B$16,"overig",U4:U15))</f>
        <v/>
      </c>
      <c r="V19" s="22">
        <f>IF(V$3="","",SUMIF(Kosten!$B$5:$B$16,"overig",V4:V15))</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3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24" customWidth="1" min="2" max="2"/>
    <col width="20" customWidth="1" min="3" max="3"/>
    <col width="10" customWidth="1" min="4" max="4"/>
    <col width="14" customWidth="1" min="5" max="5"/>
    <col width="18" customWidth="1" min="6" max="6"/>
    <col width="20" customWidth="1" min="7" max="7"/>
    <col width="20" customWidth="1" min="8" max="8"/>
    <col width="20" customWidth="1" min="9" max="9"/>
    <col width="16" customWidth="1" min="10" max="10"/>
    <col width="30" customWidth="1" min="11" max="11"/>
  </cols>
  <sheetData>
    <row r="1">
      <c r="A1" s="5" t="inlineStr">
        <is>
          <t>Afrekening per huurder</t>
        </is>
      </c>
    </row>
    <row r="2">
      <c r="A2" s="6" t="inlineStr">
        <is>
          <t>Jouw huurders: toegerekend, administratiekosten binnen de plafonds, voorschot en saldo. Woningen van andere eigenaren staan er met hun aandeel bij, maar lopen via de VvE.</t>
        </is>
      </c>
    </row>
    <row r="4" ht="34" customHeight="1">
      <c r="A4" s="11" t="inlineStr">
        <is>
          <t>Woning</t>
        </is>
      </c>
      <c r="B4" s="11" t="inlineStr">
        <is>
          <t>Huurder / eigenaar</t>
        </is>
      </c>
      <c r="C4" s="11" t="inlineStr">
        <is>
          <t>Bewoond door</t>
        </is>
      </c>
      <c r="D4" s="11" t="inlineStr">
        <is>
          <t>Aandeel</t>
        </is>
      </c>
      <c r="E4" s="11" t="inlineStr">
        <is>
          <t>Warmte (€)</t>
        </is>
      </c>
      <c r="F4" s="11" t="inlineStr">
        <is>
          <t>Overige posten (€)</t>
        </is>
      </c>
      <c r="G4" s="11" t="inlineStr">
        <is>
          <t>Administratiekosten (€)</t>
        </is>
      </c>
      <c r="H4" s="11" t="inlineStr">
        <is>
          <t>Totaal toegerekend (€)</t>
        </is>
      </c>
      <c r="I4" s="11" t="inlineStr">
        <is>
          <t>Voorschot ontvangen (€)</t>
        </is>
      </c>
      <c r="J4" s="11" t="inlineStr">
        <is>
          <t>Saldo (€)</t>
        </is>
      </c>
      <c r="K4" s="11" t="inlineStr">
        <is>
          <t>Status</t>
        </is>
      </c>
    </row>
    <row r="5">
      <c r="A5" s="27">
        <f>IF(Woningen!A10="","",Woningen!A10)</f>
        <v/>
      </c>
      <c r="B5" s="27">
        <f>IF(Woningen!A10="","",Woningen!B10)</f>
        <v/>
      </c>
      <c r="C5" s="27">
        <f>IF(Woningen!A10="","",Woningen!C10)</f>
        <v/>
      </c>
      <c r="D5" s="29">
        <f>IF(Woningen!A10="","",Woningen!F10)</f>
        <v/>
      </c>
      <c r="E5" s="22">
        <f>IF(A5="","",IF(Woningen!C10="huurder",INDEX(Verdeling!$C$18:$V$18,1,1),""))</f>
        <v/>
      </c>
      <c r="F5" s="22">
        <f>IF(A5="","",IF(Woningen!C10="huurder",INDEX(Verdeling!$C$19:$V$19,1,1),""))</f>
        <v/>
      </c>
      <c r="G5" s="22">
        <f>IF(A5="","",IF(Woningen!C10="huurder",MIN(MAX(0.02*E5+0.05*F5,7.5),75),""))</f>
        <v/>
      </c>
      <c r="H5" s="30">
        <f>IF(A5="","",IF(Woningen!C10="huurder",E5+F5+G5,""))</f>
        <v/>
      </c>
      <c r="I5" s="22">
        <f>IF(A5="","",IF(Woningen!C10="huurder",12*Woningen!E10,""))</f>
        <v/>
      </c>
      <c r="J5" s="30">
        <f>IF(A5="","",IF(Woningen!C10="huurder",H5-I5,""))</f>
        <v/>
      </c>
      <c r="K5" s="25">
        <f>IF(A5="","",IF(Woningen!C10="huurder",IF(J5&gt;0.005,"Bij te betalen",IF(J5&lt;-0.005,"Terug aan huurder","Gelijk")),"Via VvE, niet in deze afrekening"))</f>
        <v/>
      </c>
    </row>
    <row r="6">
      <c r="A6" s="27">
        <f>IF(Woningen!A11="","",Woningen!A11)</f>
        <v/>
      </c>
      <c r="B6" s="27">
        <f>IF(Woningen!A11="","",Woningen!B11)</f>
        <v/>
      </c>
      <c r="C6" s="27">
        <f>IF(Woningen!A11="","",Woningen!C11)</f>
        <v/>
      </c>
      <c r="D6" s="29">
        <f>IF(Woningen!A11="","",Woningen!F11)</f>
        <v/>
      </c>
      <c r="E6" s="22">
        <f>IF(A6="","",IF(Woningen!C11="huurder",INDEX(Verdeling!$C$18:$V$18,1,2),""))</f>
        <v/>
      </c>
      <c r="F6" s="22">
        <f>IF(A6="","",IF(Woningen!C11="huurder",INDEX(Verdeling!$C$19:$V$19,1,2),""))</f>
        <v/>
      </c>
      <c r="G6" s="22">
        <f>IF(A6="","",IF(Woningen!C11="huurder",MIN(MAX(0.02*E6+0.05*F6,7.5),75),""))</f>
        <v/>
      </c>
      <c r="H6" s="30">
        <f>IF(A6="","",IF(Woningen!C11="huurder",E6+F6+G6,""))</f>
        <v/>
      </c>
      <c r="I6" s="22">
        <f>IF(A6="","",IF(Woningen!C11="huurder",12*Woningen!E11,""))</f>
        <v/>
      </c>
      <c r="J6" s="30">
        <f>IF(A6="","",IF(Woningen!C11="huurder",H6-I6,""))</f>
        <v/>
      </c>
      <c r="K6" s="25">
        <f>IF(A6="","",IF(Woningen!C11="huurder",IF(J6&gt;0.005,"Bij te betalen",IF(J6&lt;-0.005,"Terug aan huurder","Gelijk")),"Via VvE, niet in deze afrekening"))</f>
        <v/>
      </c>
    </row>
    <row r="7">
      <c r="A7" s="27">
        <f>IF(Woningen!A12="","",Woningen!A12)</f>
        <v/>
      </c>
      <c r="B7" s="27">
        <f>IF(Woningen!A12="","",Woningen!B12)</f>
        <v/>
      </c>
      <c r="C7" s="27">
        <f>IF(Woningen!A12="","",Woningen!C12)</f>
        <v/>
      </c>
      <c r="D7" s="29">
        <f>IF(Woningen!A12="","",Woningen!F12)</f>
        <v/>
      </c>
      <c r="E7" s="22">
        <f>IF(A7="","",IF(Woningen!C12="huurder",INDEX(Verdeling!$C$18:$V$18,1,3),""))</f>
        <v/>
      </c>
      <c r="F7" s="22">
        <f>IF(A7="","",IF(Woningen!C12="huurder",INDEX(Verdeling!$C$19:$V$19,1,3),""))</f>
        <v/>
      </c>
      <c r="G7" s="22">
        <f>IF(A7="","",IF(Woningen!C12="huurder",MIN(MAX(0.02*E7+0.05*F7,7.5),75),""))</f>
        <v/>
      </c>
      <c r="H7" s="30">
        <f>IF(A7="","",IF(Woningen!C12="huurder",E7+F7+G7,""))</f>
        <v/>
      </c>
      <c r="I7" s="22">
        <f>IF(A7="","",IF(Woningen!C12="huurder",12*Woningen!E12,""))</f>
        <v/>
      </c>
      <c r="J7" s="30">
        <f>IF(A7="","",IF(Woningen!C12="huurder",H7-I7,""))</f>
        <v/>
      </c>
      <c r="K7" s="25">
        <f>IF(A7="","",IF(Woningen!C12="huurder",IF(J7&gt;0.005,"Bij te betalen",IF(J7&lt;-0.005,"Terug aan huurder","Gelijk")),"Via VvE, niet in deze afrekening"))</f>
        <v/>
      </c>
    </row>
    <row r="8">
      <c r="A8" s="27">
        <f>IF(Woningen!A13="","",Woningen!A13)</f>
        <v/>
      </c>
      <c r="B8" s="27">
        <f>IF(Woningen!A13="","",Woningen!B13)</f>
        <v/>
      </c>
      <c r="C8" s="27">
        <f>IF(Woningen!A13="","",Woningen!C13)</f>
        <v/>
      </c>
      <c r="D8" s="29">
        <f>IF(Woningen!A13="","",Woningen!F13)</f>
        <v/>
      </c>
      <c r="E8" s="22">
        <f>IF(A8="","",IF(Woningen!C13="huurder",INDEX(Verdeling!$C$18:$V$18,1,4),""))</f>
        <v/>
      </c>
      <c r="F8" s="22">
        <f>IF(A8="","",IF(Woningen!C13="huurder",INDEX(Verdeling!$C$19:$V$19,1,4),""))</f>
        <v/>
      </c>
      <c r="G8" s="22">
        <f>IF(A8="","",IF(Woningen!C13="huurder",MIN(MAX(0.02*E8+0.05*F8,7.5),75),""))</f>
        <v/>
      </c>
      <c r="H8" s="30">
        <f>IF(A8="","",IF(Woningen!C13="huurder",E8+F8+G8,""))</f>
        <v/>
      </c>
      <c r="I8" s="22">
        <f>IF(A8="","",IF(Woningen!C13="huurder",12*Woningen!E13,""))</f>
        <v/>
      </c>
      <c r="J8" s="30">
        <f>IF(A8="","",IF(Woningen!C13="huurder",H8-I8,""))</f>
        <v/>
      </c>
      <c r="K8" s="25">
        <f>IF(A8="","",IF(Woningen!C13="huurder",IF(J8&gt;0.005,"Bij te betalen",IF(J8&lt;-0.005,"Terug aan huurder","Gelijk")),"Via VvE, niet in deze afrekening"))</f>
        <v/>
      </c>
    </row>
    <row r="9">
      <c r="A9" s="27">
        <f>IF(Woningen!A14="","",Woningen!A14)</f>
        <v/>
      </c>
      <c r="B9" s="27">
        <f>IF(Woningen!A14="","",Woningen!B14)</f>
        <v/>
      </c>
      <c r="C9" s="27">
        <f>IF(Woningen!A14="","",Woningen!C14)</f>
        <v/>
      </c>
      <c r="D9" s="29">
        <f>IF(Woningen!A14="","",Woningen!F14)</f>
        <v/>
      </c>
      <c r="E9" s="22">
        <f>IF(A9="","",IF(Woningen!C14="huurder",INDEX(Verdeling!$C$18:$V$18,1,5),""))</f>
        <v/>
      </c>
      <c r="F9" s="22">
        <f>IF(A9="","",IF(Woningen!C14="huurder",INDEX(Verdeling!$C$19:$V$19,1,5),""))</f>
        <v/>
      </c>
      <c r="G9" s="22">
        <f>IF(A9="","",IF(Woningen!C14="huurder",MIN(MAX(0.02*E9+0.05*F9,7.5),75),""))</f>
        <v/>
      </c>
      <c r="H9" s="30">
        <f>IF(A9="","",IF(Woningen!C14="huurder",E9+F9+G9,""))</f>
        <v/>
      </c>
      <c r="I9" s="22">
        <f>IF(A9="","",IF(Woningen!C14="huurder",12*Woningen!E14,""))</f>
        <v/>
      </c>
      <c r="J9" s="30">
        <f>IF(A9="","",IF(Woningen!C14="huurder",H9-I9,""))</f>
        <v/>
      </c>
      <c r="K9" s="25">
        <f>IF(A9="","",IF(Woningen!C14="huurder",IF(J9&gt;0.005,"Bij te betalen",IF(J9&lt;-0.005,"Terug aan huurder","Gelijk")),"Via VvE, niet in deze afrekening"))</f>
        <v/>
      </c>
    </row>
    <row r="10">
      <c r="A10" s="27">
        <f>IF(Woningen!A15="","",Woningen!A15)</f>
        <v/>
      </c>
      <c r="B10" s="27">
        <f>IF(Woningen!A15="","",Woningen!B15)</f>
        <v/>
      </c>
      <c r="C10" s="27">
        <f>IF(Woningen!A15="","",Woningen!C15)</f>
        <v/>
      </c>
      <c r="D10" s="29">
        <f>IF(Woningen!A15="","",Woningen!F15)</f>
        <v/>
      </c>
      <c r="E10" s="22">
        <f>IF(A10="","",IF(Woningen!C15="huurder",INDEX(Verdeling!$C$18:$V$18,1,6),""))</f>
        <v/>
      </c>
      <c r="F10" s="22">
        <f>IF(A10="","",IF(Woningen!C15="huurder",INDEX(Verdeling!$C$19:$V$19,1,6),""))</f>
        <v/>
      </c>
      <c r="G10" s="22">
        <f>IF(A10="","",IF(Woningen!C15="huurder",MIN(MAX(0.02*E10+0.05*F10,7.5),75),""))</f>
        <v/>
      </c>
      <c r="H10" s="30">
        <f>IF(A10="","",IF(Woningen!C15="huurder",E10+F10+G10,""))</f>
        <v/>
      </c>
      <c r="I10" s="22">
        <f>IF(A10="","",IF(Woningen!C15="huurder",12*Woningen!E15,""))</f>
        <v/>
      </c>
      <c r="J10" s="30">
        <f>IF(A10="","",IF(Woningen!C15="huurder",H10-I10,""))</f>
        <v/>
      </c>
      <c r="K10" s="25">
        <f>IF(A10="","",IF(Woningen!C15="huurder",IF(J10&gt;0.005,"Bij te betalen",IF(J10&lt;-0.005,"Terug aan huurder","Gelijk")),"Via VvE, niet in deze afrekening"))</f>
        <v/>
      </c>
    </row>
    <row r="11">
      <c r="A11" s="27">
        <f>IF(Woningen!A16="","",Woningen!A16)</f>
        <v/>
      </c>
      <c r="B11" s="27">
        <f>IF(Woningen!A16="","",Woningen!B16)</f>
        <v/>
      </c>
      <c r="C11" s="27">
        <f>IF(Woningen!A16="","",Woningen!C16)</f>
        <v/>
      </c>
      <c r="D11" s="29">
        <f>IF(Woningen!A16="","",Woningen!F16)</f>
        <v/>
      </c>
      <c r="E11" s="22">
        <f>IF(A11="","",IF(Woningen!C16="huurder",INDEX(Verdeling!$C$18:$V$18,1,7),""))</f>
        <v/>
      </c>
      <c r="F11" s="22">
        <f>IF(A11="","",IF(Woningen!C16="huurder",INDEX(Verdeling!$C$19:$V$19,1,7),""))</f>
        <v/>
      </c>
      <c r="G11" s="22">
        <f>IF(A11="","",IF(Woningen!C16="huurder",MIN(MAX(0.02*E11+0.05*F11,7.5),75),""))</f>
        <v/>
      </c>
      <c r="H11" s="30">
        <f>IF(A11="","",IF(Woningen!C16="huurder",E11+F11+G11,""))</f>
        <v/>
      </c>
      <c r="I11" s="22">
        <f>IF(A11="","",IF(Woningen!C16="huurder",12*Woningen!E16,""))</f>
        <v/>
      </c>
      <c r="J11" s="30">
        <f>IF(A11="","",IF(Woningen!C16="huurder",H11-I11,""))</f>
        <v/>
      </c>
      <c r="K11" s="25">
        <f>IF(A11="","",IF(Woningen!C16="huurder",IF(J11&gt;0.005,"Bij te betalen",IF(J11&lt;-0.005,"Terug aan huurder","Gelijk")),"Via VvE, niet in deze afrekening"))</f>
        <v/>
      </c>
    </row>
    <row r="12">
      <c r="A12" s="27">
        <f>IF(Woningen!A17="","",Woningen!A17)</f>
        <v/>
      </c>
      <c r="B12" s="27">
        <f>IF(Woningen!A17="","",Woningen!B17)</f>
        <v/>
      </c>
      <c r="C12" s="27">
        <f>IF(Woningen!A17="","",Woningen!C17)</f>
        <v/>
      </c>
      <c r="D12" s="29">
        <f>IF(Woningen!A17="","",Woningen!F17)</f>
        <v/>
      </c>
      <c r="E12" s="22">
        <f>IF(A12="","",IF(Woningen!C17="huurder",INDEX(Verdeling!$C$18:$V$18,1,8),""))</f>
        <v/>
      </c>
      <c r="F12" s="22">
        <f>IF(A12="","",IF(Woningen!C17="huurder",INDEX(Verdeling!$C$19:$V$19,1,8),""))</f>
        <v/>
      </c>
      <c r="G12" s="22">
        <f>IF(A12="","",IF(Woningen!C17="huurder",MIN(MAX(0.02*E12+0.05*F12,7.5),75),""))</f>
        <v/>
      </c>
      <c r="H12" s="30">
        <f>IF(A12="","",IF(Woningen!C17="huurder",E12+F12+G12,""))</f>
        <v/>
      </c>
      <c r="I12" s="22">
        <f>IF(A12="","",IF(Woningen!C17="huurder",12*Woningen!E17,""))</f>
        <v/>
      </c>
      <c r="J12" s="30">
        <f>IF(A12="","",IF(Woningen!C17="huurder",H12-I12,""))</f>
        <v/>
      </c>
      <c r="K12" s="25">
        <f>IF(A12="","",IF(Woningen!C17="huurder",IF(J12&gt;0.005,"Bij te betalen",IF(J12&lt;-0.005,"Terug aan huurder","Gelijk")),"Via VvE, niet in deze afrekening"))</f>
        <v/>
      </c>
    </row>
    <row r="13">
      <c r="A13" s="27">
        <f>IF(Woningen!A18="","",Woningen!A18)</f>
        <v/>
      </c>
      <c r="B13" s="27">
        <f>IF(Woningen!A18="","",Woningen!B18)</f>
        <v/>
      </c>
      <c r="C13" s="27">
        <f>IF(Woningen!A18="","",Woningen!C18)</f>
        <v/>
      </c>
      <c r="D13" s="29">
        <f>IF(Woningen!A18="","",Woningen!F18)</f>
        <v/>
      </c>
      <c r="E13" s="22">
        <f>IF(A13="","",IF(Woningen!C18="huurder",INDEX(Verdeling!$C$18:$V$18,1,9),""))</f>
        <v/>
      </c>
      <c r="F13" s="22">
        <f>IF(A13="","",IF(Woningen!C18="huurder",INDEX(Verdeling!$C$19:$V$19,1,9),""))</f>
        <v/>
      </c>
      <c r="G13" s="22">
        <f>IF(A13="","",IF(Woningen!C18="huurder",MIN(MAX(0.02*E13+0.05*F13,7.5),75),""))</f>
        <v/>
      </c>
      <c r="H13" s="30">
        <f>IF(A13="","",IF(Woningen!C18="huurder",E13+F13+G13,""))</f>
        <v/>
      </c>
      <c r="I13" s="22">
        <f>IF(A13="","",IF(Woningen!C18="huurder",12*Woningen!E18,""))</f>
        <v/>
      </c>
      <c r="J13" s="30">
        <f>IF(A13="","",IF(Woningen!C18="huurder",H13-I13,""))</f>
        <v/>
      </c>
      <c r="K13" s="25">
        <f>IF(A13="","",IF(Woningen!C18="huurder",IF(J13&gt;0.005,"Bij te betalen",IF(J13&lt;-0.005,"Terug aan huurder","Gelijk")),"Via VvE, niet in deze afrekening"))</f>
        <v/>
      </c>
    </row>
    <row r="14">
      <c r="A14" s="27">
        <f>IF(Woningen!A19="","",Woningen!A19)</f>
        <v/>
      </c>
      <c r="B14" s="27">
        <f>IF(Woningen!A19="","",Woningen!B19)</f>
        <v/>
      </c>
      <c r="C14" s="27">
        <f>IF(Woningen!A19="","",Woningen!C19)</f>
        <v/>
      </c>
      <c r="D14" s="29">
        <f>IF(Woningen!A19="","",Woningen!F19)</f>
        <v/>
      </c>
      <c r="E14" s="22">
        <f>IF(A14="","",IF(Woningen!C19="huurder",INDEX(Verdeling!$C$18:$V$18,1,10),""))</f>
        <v/>
      </c>
      <c r="F14" s="22">
        <f>IF(A14="","",IF(Woningen!C19="huurder",INDEX(Verdeling!$C$19:$V$19,1,10),""))</f>
        <v/>
      </c>
      <c r="G14" s="22">
        <f>IF(A14="","",IF(Woningen!C19="huurder",MIN(MAX(0.02*E14+0.05*F14,7.5),75),""))</f>
        <v/>
      </c>
      <c r="H14" s="30">
        <f>IF(A14="","",IF(Woningen!C19="huurder",E14+F14+G14,""))</f>
        <v/>
      </c>
      <c r="I14" s="22">
        <f>IF(A14="","",IF(Woningen!C19="huurder",12*Woningen!E19,""))</f>
        <v/>
      </c>
      <c r="J14" s="30">
        <f>IF(A14="","",IF(Woningen!C19="huurder",H14-I14,""))</f>
        <v/>
      </c>
      <c r="K14" s="25">
        <f>IF(A14="","",IF(Woningen!C19="huurder",IF(J14&gt;0.005,"Bij te betalen",IF(J14&lt;-0.005,"Terug aan huurder","Gelijk")),"Via VvE, niet in deze afrekening"))</f>
        <v/>
      </c>
    </row>
    <row r="15">
      <c r="A15" s="27">
        <f>IF(Woningen!A20="","",Woningen!A20)</f>
        <v/>
      </c>
      <c r="B15" s="27">
        <f>IF(Woningen!A20="","",Woningen!B20)</f>
        <v/>
      </c>
      <c r="C15" s="27">
        <f>IF(Woningen!A20="","",Woningen!C20)</f>
        <v/>
      </c>
      <c r="D15" s="29">
        <f>IF(Woningen!A20="","",Woningen!F20)</f>
        <v/>
      </c>
      <c r="E15" s="22">
        <f>IF(A15="","",IF(Woningen!C20="huurder",INDEX(Verdeling!$C$18:$V$18,1,11),""))</f>
        <v/>
      </c>
      <c r="F15" s="22">
        <f>IF(A15="","",IF(Woningen!C20="huurder",INDEX(Verdeling!$C$19:$V$19,1,11),""))</f>
        <v/>
      </c>
      <c r="G15" s="22">
        <f>IF(A15="","",IF(Woningen!C20="huurder",MIN(MAX(0.02*E15+0.05*F15,7.5),75),""))</f>
        <v/>
      </c>
      <c r="H15" s="30">
        <f>IF(A15="","",IF(Woningen!C20="huurder",E15+F15+G15,""))</f>
        <v/>
      </c>
      <c r="I15" s="22">
        <f>IF(A15="","",IF(Woningen!C20="huurder",12*Woningen!E20,""))</f>
        <v/>
      </c>
      <c r="J15" s="30">
        <f>IF(A15="","",IF(Woningen!C20="huurder",H15-I15,""))</f>
        <v/>
      </c>
      <c r="K15" s="25">
        <f>IF(A15="","",IF(Woningen!C20="huurder",IF(J15&gt;0.005,"Bij te betalen",IF(J15&lt;-0.005,"Terug aan huurder","Gelijk")),"Via VvE, niet in deze afrekening"))</f>
        <v/>
      </c>
    </row>
    <row r="16">
      <c r="A16" s="27">
        <f>IF(Woningen!A21="","",Woningen!A21)</f>
        <v/>
      </c>
      <c r="B16" s="27">
        <f>IF(Woningen!A21="","",Woningen!B21)</f>
        <v/>
      </c>
      <c r="C16" s="27">
        <f>IF(Woningen!A21="","",Woningen!C21)</f>
        <v/>
      </c>
      <c r="D16" s="29">
        <f>IF(Woningen!A21="","",Woningen!F21)</f>
        <v/>
      </c>
      <c r="E16" s="22">
        <f>IF(A16="","",IF(Woningen!C21="huurder",INDEX(Verdeling!$C$18:$V$18,1,12),""))</f>
        <v/>
      </c>
      <c r="F16" s="22">
        <f>IF(A16="","",IF(Woningen!C21="huurder",INDEX(Verdeling!$C$19:$V$19,1,12),""))</f>
        <v/>
      </c>
      <c r="G16" s="22">
        <f>IF(A16="","",IF(Woningen!C21="huurder",MIN(MAX(0.02*E16+0.05*F16,7.5),75),""))</f>
        <v/>
      </c>
      <c r="H16" s="30">
        <f>IF(A16="","",IF(Woningen!C21="huurder",E16+F16+G16,""))</f>
        <v/>
      </c>
      <c r="I16" s="22">
        <f>IF(A16="","",IF(Woningen!C21="huurder",12*Woningen!E21,""))</f>
        <v/>
      </c>
      <c r="J16" s="30">
        <f>IF(A16="","",IF(Woningen!C21="huurder",H16-I16,""))</f>
        <v/>
      </c>
      <c r="K16" s="25">
        <f>IF(A16="","",IF(Woningen!C21="huurder",IF(J16&gt;0.005,"Bij te betalen",IF(J16&lt;-0.005,"Terug aan huurder","Gelijk")),"Via VvE, niet in deze afrekening"))</f>
        <v/>
      </c>
    </row>
    <row r="17">
      <c r="A17" s="27">
        <f>IF(Woningen!A22="","",Woningen!A22)</f>
        <v/>
      </c>
      <c r="B17" s="27">
        <f>IF(Woningen!A22="","",Woningen!B22)</f>
        <v/>
      </c>
      <c r="C17" s="27">
        <f>IF(Woningen!A22="","",Woningen!C22)</f>
        <v/>
      </c>
      <c r="D17" s="29">
        <f>IF(Woningen!A22="","",Woningen!F22)</f>
        <v/>
      </c>
      <c r="E17" s="22">
        <f>IF(A17="","",IF(Woningen!C22="huurder",INDEX(Verdeling!$C$18:$V$18,1,13),""))</f>
        <v/>
      </c>
      <c r="F17" s="22">
        <f>IF(A17="","",IF(Woningen!C22="huurder",INDEX(Verdeling!$C$19:$V$19,1,13),""))</f>
        <v/>
      </c>
      <c r="G17" s="22">
        <f>IF(A17="","",IF(Woningen!C22="huurder",MIN(MAX(0.02*E17+0.05*F17,7.5),75),""))</f>
        <v/>
      </c>
      <c r="H17" s="30">
        <f>IF(A17="","",IF(Woningen!C22="huurder",E17+F17+G17,""))</f>
        <v/>
      </c>
      <c r="I17" s="22">
        <f>IF(A17="","",IF(Woningen!C22="huurder",12*Woningen!E22,""))</f>
        <v/>
      </c>
      <c r="J17" s="30">
        <f>IF(A17="","",IF(Woningen!C22="huurder",H17-I17,""))</f>
        <v/>
      </c>
      <c r="K17" s="25">
        <f>IF(A17="","",IF(Woningen!C22="huurder",IF(J17&gt;0.005,"Bij te betalen",IF(J17&lt;-0.005,"Terug aan huurder","Gelijk")),"Via VvE, niet in deze afrekening"))</f>
        <v/>
      </c>
    </row>
    <row r="18">
      <c r="A18" s="27">
        <f>IF(Woningen!A23="","",Woningen!A23)</f>
        <v/>
      </c>
      <c r="B18" s="27">
        <f>IF(Woningen!A23="","",Woningen!B23)</f>
        <v/>
      </c>
      <c r="C18" s="27">
        <f>IF(Woningen!A23="","",Woningen!C23)</f>
        <v/>
      </c>
      <c r="D18" s="29">
        <f>IF(Woningen!A23="","",Woningen!F23)</f>
        <v/>
      </c>
      <c r="E18" s="22">
        <f>IF(A18="","",IF(Woningen!C23="huurder",INDEX(Verdeling!$C$18:$V$18,1,14),""))</f>
        <v/>
      </c>
      <c r="F18" s="22">
        <f>IF(A18="","",IF(Woningen!C23="huurder",INDEX(Verdeling!$C$19:$V$19,1,14),""))</f>
        <v/>
      </c>
      <c r="G18" s="22">
        <f>IF(A18="","",IF(Woningen!C23="huurder",MIN(MAX(0.02*E18+0.05*F18,7.5),75),""))</f>
        <v/>
      </c>
      <c r="H18" s="30">
        <f>IF(A18="","",IF(Woningen!C23="huurder",E18+F18+G18,""))</f>
        <v/>
      </c>
      <c r="I18" s="22">
        <f>IF(A18="","",IF(Woningen!C23="huurder",12*Woningen!E23,""))</f>
        <v/>
      </c>
      <c r="J18" s="30">
        <f>IF(A18="","",IF(Woningen!C23="huurder",H18-I18,""))</f>
        <v/>
      </c>
      <c r="K18" s="25">
        <f>IF(A18="","",IF(Woningen!C23="huurder",IF(J18&gt;0.005,"Bij te betalen",IF(J18&lt;-0.005,"Terug aan huurder","Gelijk")),"Via VvE, niet in deze afrekening"))</f>
        <v/>
      </c>
    </row>
    <row r="19">
      <c r="A19" s="27">
        <f>IF(Woningen!A24="","",Woningen!A24)</f>
        <v/>
      </c>
      <c r="B19" s="27">
        <f>IF(Woningen!A24="","",Woningen!B24)</f>
        <v/>
      </c>
      <c r="C19" s="27">
        <f>IF(Woningen!A24="","",Woningen!C24)</f>
        <v/>
      </c>
      <c r="D19" s="29">
        <f>IF(Woningen!A24="","",Woningen!F24)</f>
        <v/>
      </c>
      <c r="E19" s="22">
        <f>IF(A19="","",IF(Woningen!C24="huurder",INDEX(Verdeling!$C$18:$V$18,1,15),""))</f>
        <v/>
      </c>
      <c r="F19" s="22">
        <f>IF(A19="","",IF(Woningen!C24="huurder",INDEX(Verdeling!$C$19:$V$19,1,15),""))</f>
        <v/>
      </c>
      <c r="G19" s="22">
        <f>IF(A19="","",IF(Woningen!C24="huurder",MIN(MAX(0.02*E19+0.05*F19,7.5),75),""))</f>
        <v/>
      </c>
      <c r="H19" s="30">
        <f>IF(A19="","",IF(Woningen!C24="huurder",E19+F19+G19,""))</f>
        <v/>
      </c>
      <c r="I19" s="22">
        <f>IF(A19="","",IF(Woningen!C24="huurder",12*Woningen!E24,""))</f>
        <v/>
      </c>
      <c r="J19" s="30">
        <f>IF(A19="","",IF(Woningen!C24="huurder",H19-I19,""))</f>
        <v/>
      </c>
      <c r="K19" s="25">
        <f>IF(A19="","",IF(Woningen!C24="huurder",IF(J19&gt;0.005,"Bij te betalen",IF(J19&lt;-0.005,"Terug aan huurder","Gelijk")),"Via VvE, niet in deze afrekening"))</f>
        <v/>
      </c>
    </row>
    <row r="20">
      <c r="A20" s="27">
        <f>IF(Woningen!A25="","",Woningen!A25)</f>
        <v/>
      </c>
      <c r="B20" s="27">
        <f>IF(Woningen!A25="","",Woningen!B25)</f>
        <v/>
      </c>
      <c r="C20" s="27">
        <f>IF(Woningen!A25="","",Woningen!C25)</f>
        <v/>
      </c>
      <c r="D20" s="29">
        <f>IF(Woningen!A25="","",Woningen!F25)</f>
        <v/>
      </c>
      <c r="E20" s="22">
        <f>IF(A20="","",IF(Woningen!C25="huurder",INDEX(Verdeling!$C$18:$V$18,1,16),""))</f>
        <v/>
      </c>
      <c r="F20" s="22">
        <f>IF(A20="","",IF(Woningen!C25="huurder",INDEX(Verdeling!$C$19:$V$19,1,16),""))</f>
        <v/>
      </c>
      <c r="G20" s="22">
        <f>IF(A20="","",IF(Woningen!C25="huurder",MIN(MAX(0.02*E20+0.05*F20,7.5),75),""))</f>
        <v/>
      </c>
      <c r="H20" s="30">
        <f>IF(A20="","",IF(Woningen!C25="huurder",E20+F20+G20,""))</f>
        <v/>
      </c>
      <c r="I20" s="22">
        <f>IF(A20="","",IF(Woningen!C25="huurder",12*Woningen!E25,""))</f>
        <v/>
      </c>
      <c r="J20" s="30">
        <f>IF(A20="","",IF(Woningen!C25="huurder",H20-I20,""))</f>
        <v/>
      </c>
      <c r="K20" s="25">
        <f>IF(A20="","",IF(Woningen!C25="huurder",IF(J20&gt;0.005,"Bij te betalen",IF(J20&lt;-0.005,"Terug aan huurder","Gelijk")),"Via VvE, niet in deze afrekening"))</f>
        <v/>
      </c>
    </row>
    <row r="21">
      <c r="A21" s="27">
        <f>IF(Woningen!A26="","",Woningen!A26)</f>
        <v/>
      </c>
      <c r="B21" s="27">
        <f>IF(Woningen!A26="","",Woningen!B26)</f>
        <v/>
      </c>
      <c r="C21" s="27">
        <f>IF(Woningen!A26="","",Woningen!C26)</f>
        <v/>
      </c>
      <c r="D21" s="29">
        <f>IF(Woningen!A26="","",Woningen!F26)</f>
        <v/>
      </c>
      <c r="E21" s="22">
        <f>IF(A21="","",IF(Woningen!C26="huurder",INDEX(Verdeling!$C$18:$V$18,1,17),""))</f>
        <v/>
      </c>
      <c r="F21" s="22">
        <f>IF(A21="","",IF(Woningen!C26="huurder",INDEX(Verdeling!$C$19:$V$19,1,17),""))</f>
        <v/>
      </c>
      <c r="G21" s="22">
        <f>IF(A21="","",IF(Woningen!C26="huurder",MIN(MAX(0.02*E21+0.05*F21,7.5),75),""))</f>
        <v/>
      </c>
      <c r="H21" s="30">
        <f>IF(A21="","",IF(Woningen!C26="huurder",E21+F21+G21,""))</f>
        <v/>
      </c>
      <c r="I21" s="22">
        <f>IF(A21="","",IF(Woningen!C26="huurder",12*Woningen!E26,""))</f>
        <v/>
      </c>
      <c r="J21" s="30">
        <f>IF(A21="","",IF(Woningen!C26="huurder",H21-I21,""))</f>
        <v/>
      </c>
      <c r="K21" s="25">
        <f>IF(A21="","",IF(Woningen!C26="huurder",IF(J21&gt;0.005,"Bij te betalen",IF(J21&lt;-0.005,"Terug aan huurder","Gelijk")),"Via VvE, niet in deze afrekening"))</f>
        <v/>
      </c>
    </row>
    <row r="22">
      <c r="A22" s="27">
        <f>IF(Woningen!A27="","",Woningen!A27)</f>
        <v/>
      </c>
      <c r="B22" s="27">
        <f>IF(Woningen!A27="","",Woningen!B27)</f>
        <v/>
      </c>
      <c r="C22" s="27">
        <f>IF(Woningen!A27="","",Woningen!C27)</f>
        <v/>
      </c>
      <c r="D22" s="29">
        <f>IF(Woningen!A27="","",Woningen!F27)</f>
        <v/>
      </c>
      <c r="E22" s="22">
        <f>IF(A22="","",IF(Woningen!C27="huurder",INDEX(Verdeling!$C$18:$V$18,1,18),""))</f>
        <v/>
      </c>
      <c r="F22" s="22">
        <f>IF(A22="","",IF(Woningen!C27="huurder",INDEX(Verdeling!$C$19:$V$19,1,18),""))</f>
        <v/>
      </c>
      <c r="G22" s="22">
        <f>IF(A22="","",IF(Woningen!C27="huurder",MIN(MAX(0.02*E22+0.05*F22,7.5),75),""))</f>
        <v/>
      </c>
      <c r="H22" s="30">
        <f>IF(A22="","",IF(Woningen!C27="huurder",E22+F22+G22,""))</f>
        <v/>
      </c>
      <c r="I22" s="22">
        <f>IF(A22="","",IF(Woningen!C27="huurder",12*Woningen!E27,""))</f>
        <v/>
      </c>
      <c r="J22" s="30">
        <f>IF(A22="","",IF(Woningen!C27="huurder",H22-I22,""))</f>
        <v/>
      </c>
      <c r="K22" s="25">
        <f>IF(A22="","",IF(Woningen!C27="huurder",IF(J22&gt;0.005,"Bij te betalen",IF(J22&lt;-0.005,"Terug aan huurder","Gelijk")),"Via VvE, niet in deze afrekening"))</f>
        <v/>
      </c>
    </row>
    <row r="23">
      <c r="A23" s="27">
        <f>IF(Woningen!A28="","",Woningen!A28)</f>
        <v/>
      </c>
      <c r="B23" s="27">
        <f>IF(Woningen!A28="","",Woningen!B28)</f>
        <v/>
      </c>
      <c r="C23" s="27">
        <f>IF(Woningen!A28="","",Woningen!C28)</f>
        <v/>
      </c>
      <c r="D23" s="29">
        <f>IF(Woningen!A28="","",Woningen!F28)</f>
        <v/>
      </c>
      <c r="E23" s="22">
        <f>IF(A23="","",IF(Woningen!C28="huurder",INDEX(Verdeling!$C$18:$V$18,1,19),""))</f>
        <v/>
      </c>
      <c r="F23" s="22">
        <f>IF(A23="","",IF(Woningen!C28="huurder",INDEX(Verdeling!$C$19:$V$19,1,19),""))</f>
        <v/>
      </c>
      <c r="G23" s="22">
        <f>IF(A23="","",IF(Woningen!C28="huurder",MIN(MAX(0.02*E23+0.05*F23,7.5),75),""))</f>
        <v/>
      </c>
      <c r="H23" s="30">
        <f>IF(A23="","",IF(Woningen!C28="huurder",E23+F23+G23,""))</f>
        <v/>
      </c>
      <c r="I23" s="22">
        <f>IF(A23="","",IF(Woningen!C28="huurder",12*Woningen!E28,""))</f>
        <v/>
      </c>
      <c r="J23" s="30">
        <f>IF(A23="","",IF(Woningen!C28="huurder",H23-I23,""))</f>
        <v/>
      </c>
      <c r="K23" s="25">
        <f>IF(A23="","",IF(Woningen!C28="huurder",IF(J23&gt;0.005,"Bij te betalen",IF(J23&lt;-0.005,"Terug aan huurder","Gelijk")),"Via VvE, niet in deze afrekening"))</f>
        <v/>
      </c>
    </row>
    <row r="24">
      <c r="A24" s="27">
        <f>IF(Woningen!A29="","",Woningen!A29)</f>
        <v/>
      </c>
      <c r="B24" s="27">
        <f>IF(Woningen!A29="","",Woningen!B29)</f>
        <v/>
      </c>
      <c r="C24" s="27">
        <f>IF(Woningen!A29="","",Woningen!C29)</f>
        <v/>
      </c>
      <c r="D24" s="29">
        <f>IF(Woningen!A29="","",Woningen!F29)</f>
        <v/>
      </c>
      <c r="E24" s="22">
        <f>IF(A24="","",IF(Woningen!C29="huurder",INDEX(Verdeling!$C$18:$V$18,1,20),""))</f>
        <v/>
      </c>
      <c r="F24" s="22">
        <f>IF(A24="","",IF(Woningen!C29="huurder",INDEX(Verdeling!$C$19:$V$19,1,20),""))</f>
        <v/>
      </c>
      <c r="G24" s="22">
        <f>IF(A24="","",IF(Woningen!C29="huurder",MIN(MAX(0.02*E24+0.05*F24,7.5),75),""))</f>
        <v/>
      </c>
      <c r="H24" s="30">
        <f>IF(A24="","",IF(Woningen!C29="huurder",E24+F24+G24,""))</f>
        <v/>
      </c>
      <c r="I24" s="22">
        <f>IF(A24="","",IF(Woningen!C29="huurder",12*Woningen!E29,""))</f>
        <v/>
      </c>
      <c r="J24" s="30">
        <f>IF(A24="","",IF(Woningen!C29="huurder",H24-I24,""))</f>
        <v/>
      </c>
      <c r="K24" s="25">
        <f>IF(A24="","",IF(Woningen!C29="huurder",IF(J24&gt;0.005,"Bij te betalen",IF(J24&lt;-0.005,"Terug aan huurder","Gelijk")),"Via VvE, niet in deze afrekening"))</f>
        <v/>
      </c>
    </row>
    <row r="26">
      <c r="A26" s="15" t="inlineStr">
        <is>
          <t>Totaal jouw huurders</t>
        </is>
      </c>
      <c r="B26" s="16" t="n"/>
      <c r="C26" s="16" t="n"/>
      <c r="D26" s="16" t="n"/>
      <c r="E26" s="18">
        <f>SUM(E5:E24)</f>
        <v/>
      </c>
      <c r="F26" s="18">
        <f>SUM(F5:F24)</f>
        <v/>
      </c>
      <c r="G26" s="18">
        <f>SUM(G5:G24)</f>
        <v/>
      </c>
      <c r="H26" s="18">
        <f>SUM(H5:H24)</f>
        <v/>
      </c>
      <c r="I26" s="18">
        <f>SUM(I5:I24)</f>
        <v/>
      </c>
      <c r="J26" s="18">
        <f>SUM(J5:J24)</f>
        <v/>
      </c>
      <c r="K26" s="16" t="n"/>
    </row>
    <row r="28">
      <c r="A28" s="7" t="inlineStr">
        <is>
          <t>Afrekening versturen vóór:</t>
        </is>
      </c>
      <c r="B28" s="31">
        <f>DATE(Woningen!B4+1,6,30)</f>
        <v/>
      </c>
      <c r="C28" s="9" t="inlineStr">
        <is>
          <t>binnen 6 maanden na afloop van het afrekenjaar (art. 7:259 BW)</t>
        </is>
      </c>
    </row>
    <row r="30">
      <c r="A30" s="7" t="inlineStr">
        <is>
          <t>Wat je terugkrijgt en wat bij anderen blijft</t>
        </is>
      </c>
    </row>
    <row r="31">
      <c r="A31" s="20" t="inlineStr">
        <is>
          <t>Doorbelastbare kosten gebouw</t>
        </is>
      </c>
      <c r="B31" s="24">
        <f>Kosten!E18</f>
        <v/>
      </c>
    </row>
    <row r="32">
      <c r="A32" s="20" t="inlineStr">
        <is>
          <t>Aandeel jouw huurders</t>
        </is>
      </c>
      <c r="B32" s="29">
        <f>Woningen!F32</f>
        <v/>
      </c>
    </row>
    <row r="33">
      <c r="A33" s="20" t="inlineStr">
        <is>
          <t>Toegerekend aan jouw huurders (excl. administratiekosten)</t>
        </is>
      </c>
      <c r="B33" s="22">
        <f>B31*B32</f>
        <v/>
      </c>
    </row>
    <row r="34">
      <c r="A34" s="20" t="inlineStr">
        <is>
          <t>Aandeel andere eigenaren, loopt via de VvE</t>
        </is>
      </c>
      <c r="B34" s="22">
        <f>B31-B33</f>
        <v/>
      </c>
    </row>
    <row r="35">
      <c r="A35" s="9" t="inlineStr">
        <is>
          <t>Controle: totaal toegerekend = aandeel huurders + administratiekosten</t>
        </is>
      </c>
      <c r="B35" s="32">
        <f>IF(ABS(H26-(B33+G26))&lt;0.01,"OK","VERSCHIL")</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4"/>
  <sheetViews>
    <sheetView showGridLines="0" workbookViewId="0">
      <selection activeCell="A1" sqref="A1"/>
    </sheetView>
  </sheetViews>
  <sheetFormatPr baseColWidth="8" defaultRowHeight="15"/>
  <cols>
    <col width="58" customWidth="1" min="1" max="1"/>
    <col width="74" customWidth="1" min="2" max="2"/>
  </cols>
  <sheetData>
    <row r="1">
      <c r="A1" s="5" t="inlineStr">
        <is>
          <t>Controles: wat de Huurcommissie zou afkeuren</t>
        </is>
      </c>
    </row>
    <row r="2">
      <c r="A2" s="6" t="inlineStr">
        <is>
          <t>Alles op OK? Dan kun je versturen. Elke LET OP is een post die bij toetsing sneuvelt of een fout in de invoer.</t>
        </is>
      </c>
    </row>
    <row r="4" ht="34" customHeight="1">
      <c r="A4" s="11" t="inlineStr">
        <is>
          <t>Controle</t>
        </is>
      </c>
      <c r="B4" s="11" t="inlineStr">
        <is>
          <t>Uitkomst</t>
        </is>
      </c>
    </row>
    <row r="5" ht="34" customHeight="1">
      <c r="A5" s="33" t="inlineStr">
        <is>
          <t>Aandelen tellen op tot 100%</t>
        </is>
      </c>
      <c r="B5" s="34">
        <f>IF(ABS(Woningen!F31-1)&lt;0.001,"OK","LET OP: de aandelen tellen niet op tot 100%, check de oppervlaktes of de verdeelsleutel")</f>
        <v/>
      </c>
    </row>
    <row r="6" ht="34" customHeight="1">
      <c r="A6" s="33" t="inlineStr">
        <is>
          <t>Elke woning heeft 'bewoond door' ingevuld</t>
        </is>
      </c>
      <c r="B6" s="34">
        <f>IF(COUNTA(Woningen!A10:A29)=COUNTA(Woningen!C10:C29),"OK","LET OP: "&amp;(COUNTA(Woningen!A10:A29)-COUNTA(Woningen!C10:C29))&amp;" woning(en) zonder bewoond-door, die vallen buiten de afrekening")</f>
        <v/>
      </c>
    </row>
    <row r="7" ht="34" customHeight="1">
      <c r="A7" s="33" t="inlineStr">
        <is>
          <t>Elke huurder heeft een maandvoorschot</t>
        </is>
      </c>
      <c r="B7" s="34">
        <f>IF(COUNTIF(Woningen!C10:C29,"huurder")=COUNTIFS(Woningen!C10:C29,"huurder",Woningen!E10:E29,"&gt;0"),"OK","LET OP: er is een huurder zonder voorschot ingevuld")</f>
        <v/>
      </c>
    </row>
    <row r="8" ht="34" customHeight="1">
      <c r="A8" s="33" t="inlineStr">
        <is>
          <t>Huismeester maximaal 70% doorbelastbaar</t>
        </is>
      </c>
      <c r="B8" s="34">
        <f>IF(Kosten!D12&lt;=0.7,"OK","LET OP: huismeester is maximaal 70% doorbelastbaar, de rest is voor de verhuurder")</f>
        <v/>
      </c>
    </row>
    <row r="9" ht="34" customHeight="1">
      <c r="A9" s="33" t="inlineStr">
        <is>
          <t>Administratiekosten binnen de plafonds (€ 7,50 tot € 75 per woning)</t>
        </is>
      </c>
      <c r="B9" s="34">
        <f>COUNTIF(Afrekening!G5:G24,75)&amp;" huurder(s) op het maximum van € 75, "&amp;COUNTIF(Afrekening!G5:G24,7.5)&amp;" op het minimum van € 7,50 (automatisch begrensd)"</f>
        <v/>
      </c>
    </row>
    <row r="10" ht="34" customHeight="1">
      <c r="A10" s="33" t="inlineStr">
        <is>
          <t>Voorschot sluit aan op de werkelijke kosten</t>
        </is>
      </c>
      <c r="B10" s="34">
        <f>IF(Afrekening!I26=0,"Geen voorschot ingevuld",IF(ABS(Afrekening!H26-Afrekening!I26)/Afrekening!I26&gt;0.25,"LET OP: het voorschot wijkt meer dan 25% af van de werkelijke kosten, pas het maandvoorschot voor volgend jaar aan","OK"))</f>
        <v/>
      </c>
    </row>
    <row r="11" ht="34" customHeight="1">
      <c r="A11" s="33" t="inlineStr">
        <is>
          <t>Geen groot onderhoud in de servicekosten</t>
        </is>
      </c>
      <c r="B11" s="34">
        <f>IF(SUMPRODUCT(--ISNUMBER(SEARCH("vervang",Kosten!A5:A16)))&gt;0,"LET OP: het woord vervangen in een kostenpost: vervanging van dak, ketel of lift is groot onderhoud en hoort in de kale huur","OK")</f>
        <v/>
      </c>
    </row>
    <row r="12" ht="34" customHeight="1">
      <c r="A12" s="33" t="inlineStr">
        <is>
          <t>VvE: alleen het servicedeel doorbelast</t>
        </is>
      </c>
      <c r="B12" s="34">
        <f>IF(Kosten!B23=0,"Niet van toepassing",IF(Kosten!B25&gt;0.6,"LET OP: een servicedeel boven 60% is ongebruikelijk, controleer de VvE-uitsplitsing","OK, "&amp;TEXT(Kosten!B26,"€ #,##0")&amp;" reservefonds en onderhoud blijft voor de verhuurder"))</f>
        <v/>
      </c>
    </row>
    <row r="13" ht="34" customHeight="1">
      <c r="A13" s="33" t="inlineStr">
        <is>
          <t>Elke post onderbouwd met een factuur of toelichting</t>
        </is>
      </c>
      <c r="B13" s="34">
        <f>IF(SUMPRODUCT(--(Kosten!C5:C16&gt;0),--(Kosten!F5:F16=""))&gt;0,"LET OP: "&amp;SUMPRODUCT(--(Kosten!C5:C16&gt;0),--(Kosten!F5:F16=""))&amp;" post(en) met kosten maar zonder toelichting, zonder factuur sneuvelt een post bij de Huurcommissie","OK")</f>
        <v/>
      </c>
    </row>
    <row r="14" ht="34" customHeight="1">
      <c r="A14" s="33" t="inlineStr">
        <is>
          <t>Uiterste datum afrekening</t>
        </is>
      </c>
      <c r="B14" s="34">
        <f>"Versturen vóór 30 juni "&amp;(Woningen!B4+1)&amp;". De huurder kan tot 30 maanden na afloop van "&amp;Woningen!B4&amp;" naar de Huurcommissie."</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2026-09-16T20:34:45Z</dcterms:created>
  <dcterms:modified xmlns:dcterms="http://purl.org/dc/terms/" xmlns:xsi="http://www.w3.org/2001/XMLSchema-instance" xsi:type="dcterms:W3CDTF">2026-09-16T20:34:45Z</dcterms:modified>
</cp:coreProperties>
</file>